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dec1\DEC1 responsable bureau\GERALDINE CAVALIE\BTS\ANNEE 2023\BTS PP\"/>
    </mc:Choice>
  </mc:AlternateContent>
  <xr:revisionPtr revIDLastSave="0" documentId="8_{3CC5F2F5-8E38-41B8-9BD7-7C9F2A5CCD7B}" xr6:coauthVersionLast="36" xr6:coauthVersionMax="36" xr10:uidLastSave="{00000000-0000-0000-0000-000000000000}"/>
  <bookViews>
    <workbookView xWindow="0" yWindow="0" windowWidth="25440" windowHeight="12210" xr2:uid="{00000000-000D-0000-FFFF-FFFF00000000}"/>
  </bookViews>
  <sheets>
    <sheet name="Grille E51 Vierge" sheetId="75" r:id="rId1"/>
  </sheets>
  <definedNames>
    <definedName name="_xlnm.Print_Area" localSheetId="0">'Grille E51 Vierge'!$A$1:$N$63</definedName>
  </definedNames>
  <calcPr calcId="191029"/>
</workbook>
</file>

<file path=xl/calcChain.xml><?xml version="1.0" encoding="utf-8"?>
<calcChain xmlns="http://schemas.openxmlformats.org/spreadsheetml/2006/main">
  <c r="T19" i="75" l="1"/>
  <c r="V19" i="75" s="1"/>
  <c r="T20" i="75"/>
  <c r="V20" i="75" s="1"/>
  <c r="T21" i="75"/>
  <c r="V21" i="75" s="1"/>
  <c r="T22" i="75"/>
  <c r="V22" i="75" s="1"/>
  <c r="T26" i="75"/>
  <c r="V26" i="75" s="1"/>
  <c r="T27" i="75"/>
  <c r="V27" i="75" s="1"/>
  <c r="T28" i="75"/>
  <c r="T31" i="75"/>
  <c r="V31" i="75" s="1"/>
  <c r="T32" i="75"/>
  <c r="V32" i="75" s="1"/>
  <c r="T33" i="75"/>
  <c r="V33" i="75" s="1"/>
  <c r="T34" i="75"/>
  <c r="V34" i="75" s="1"/>
  <c r="T35" i="75"/>
  <c r="V35" i="75" s="1"/>
  <c r="T39" i="75"/>
  <c r="V39" i="75" s="1"/>
  <c r="T40" i="75"/>
  <c r="V40" i="75" s="1"/>
  <c r="T44" i="75"/>
  <c r="V44" i="75" s="1"/>
  <c r="T45" i="75"/>
  <c r="V45" i="75" s="1"/>
  <c r="T46" i="75"/>
  <c r="V46" i="75" s="1"/>
  <c r="T50" i="75"/>
  <c r="V50" i="75" s="1"/>
  <c r="T51" i="75"/>
  <c r="V51" i="75" s="1"/>
  <c r="T52" i="75"/>
  <c r="V52" i="75" s="1"/>
  <c r="T49" i="75"/>
  <c r="V49" i="75" s="1"/>
  <c r="T43" i="75"/>
  <c r="V43" i="75" s="1"/>
  <c r="T38" i="75"/>
  <c r="V38" i="75" s="1"/>
  <c r="T30" i="75"/>
  <c r="V30" i="75" s="1"/>
  <c r="T25" i="75"/>
  <c r="V25" i="75" s="1"/>
  <c r="T18" i="75"/>
  <c r="V18" i="75" s="1"/>
  <c r="K57" i="75" l="1"/>
  <c r="N57" i="75" s="1"/>
  <c r="R54" i="75"/>
  <c r="Z52" i="75"/>
  <c r="Y52" i="75"/>
  <c r="W52" i="75"/>
  <c r="U52" i="75"/>
  <c r="Z51" i="75"/>
  <c r="Y51" i="75"/>
  <c r="W51" i="75"/>
  <c r="U51" i="75"/>
  <c r="Z50" i="75"/>
  <c r="Y50" i="75"/>
  <c r="W50" i="75"/>
  <c r="U50" i="75"/>
  <c r="Z49" i="75"/>
  <c r="Y49" i="75"/>
  <c r="W49" i="75"/>
  <c r="W48" i="75" s="1"/>
  <c r="U49" i="75"/>
  <c r="Z46" i="75"/>
  <c r="Y46" i="75"/>
  <c r="W46" i="75"/>
  <c r="U46" i="75"/>
  <c r="Z45" i="75"/>
  <c r="Y45" i="75"/>
  <c r="W45" i="75"/>
  <c r="U45" i="75"/>
  <c r="Z44" i="75"/>
  <c r="Y44" i="75"/>
  <c r="W44" i="75"/>
  <c r="U44" i="75"/>
  <c r="Z43" i="75"/>
  <c r="Y43" i="75"/>
  <c r="W43" i="75"/>
  <c r="W42" i="75" s="1"/>
  <c r="U43" i="75"/>
  <c r="Z40" i="75"/>
  <c r="Y40" i="75"/>
  <c r="W40" i="75"/>
  <c r="U40" i="75"/>
  <c r="Z39" i="75"/>
  <c r="Y39" i="75"/>
  <c r="W39" i="75"/>
  <c r="U39" i="75"/>
  <c r="Z38" i="75"/>
  <c r="Y38" i="75"/>
  <c r="W38" i="75"/>
  <c r="U38" i="75"/>
  <c r="Z35" i="75"/>
  <c r="Y35" i="75"/>
  <c r="W35" i="75"/>
  <c r="U35" i="75"/>
  <c r="Z34" i="75"/>
  <c r="Y34" i="75"/>
  <c r="W34" i="75"/>
  <c r="U34" i="75"/>
  <c r="Z33" i="75"/>
  <c r="Y33" i="75"/>
  <c r="W33" i="75"/>
  <c r="U33" i="75"/>
  <c r="Z32" i="75"/>
  <c r="Y32" i="75"/>
  <c r="W32" i="75"/>
  <c r="U32" i="75"/>
  <c r="Z31" i="75"/>
  <c r="Y31" i="75"/>
  <c r="W31" i="75"/>
  <c r="U31" i="75"/>
  <c r="Z30" i="75"/>
  <c r="Y30" i="75"/>
  <c r="W30" i="75"/>
  <c r="U30" i="75"/>
  <c r="Z27" i="75"/>
  <c r="Y27" i="75"/>
  <c r="W27" i="75"/>
  <c r="U27" i="75"/>
  <c r="Z26" i="75"/>
  <c r="Y26" i="75"/>
  <c r="W26" i="75"/>
  <c r="U26" i="75"/>
  <c r="Z25" i="75"/>
  <c r="Y25" i="75"/>
  <c r="W25" i="75"/>
  <c r="U25" i="75"/>
  <c r="Z22" i="75"/>
  <c r="Y22" i="75"/>
  <c r="W22" i="75"/>
  <c r="U22" i="75"/>
  <c r="Z21" i="75"/>
  <c r="Y21" i="75"/>
  <c r="W21" i="75"/>
  <c r="U21" i="75"/>
  <c r="Z20" i="75"/>
  <c r="Y20" i="75"/>
  <c r="W20" i="75"/>
  <c r="U20" i="75"/>
  <c r="Z19" i="75"/>
  <c r="Y19" i="75"/>
  <c r="W19" i="75"/>
  <c r="U19" i="75"/>
  <c r="Z18" i="75"/>
  <c r="Y18" i="75"/>
  <c r="W18" i="75"/>
  <c r="U18" i="75"/>
  <c r="H9" i="75"/>
  <c r="G9" i="75" s="1"/>
  <c r="O40" i="75" l="1"/>
  <c r="X40" i="75" s="1"/>
  <c r="O44" i="75"/>
  <c r="X44" i="75" s="1"/>
  <c r="O46" i="75"/>
  <c r="X46" i="75" s="1"/>
  <c r="O35" i="75"/>
  <c r="X35" i="75" s="1"/>
  <c r="O50" i="75"/>
  <c r="X50" i="75" s="1"/>
  <c r="O22" i="75"/>
  <c r="X22" i="75" s="1"/>
  <c r="O52" i="75"/>
  <c r="X52" i="75" s="1"/>
  <c r="O45" i="75"/>
  <c r="X45" i="75" s="1"/>
  <c r="O27" i="75"/>
  <c r="X27" i="75" s="1"/>
  <c r="O21" i="75"/>
  <c r="X21" i="75" s="1"/>
  <c r="U37" i="75"/>
  <c r="T37" i="75" s="1"/>
  <c r="O32" i="75"/>
  <c r="X32" i="75" s="1"/>
  <c r="W29" i="75"/>
  <c r="W24" i="75"/>
  <c r="U24" i="75"/>
  <c r="T24" i="75" s="1"/>
  <c r="Y48" i="75"/>
  <c r="W37" i="75"/>
  <c r="O34" i="75"/>
  <c r="X34" i="75" s="1"/>
  <c r="O20" i="75"/>
  <c r="X20" i="75" s="1"/>
  <c r="U17" i="75"/>
  <c r="T17" i="75" s="1"/>
  <c r="W17" i="75"/>
  <c r="O51" i="75"/>
  <c r="X51" i="75" s="1"/>
  <c r="U48" i="75"/>
  <c r="T48" i="75" s="1"/>
  <c r="U42" i="75"/>
  <c r="T42" i="75" s="1"/>
  <c r="Y42" i="75"/>
  <c r="O39" i="75"/>
  <c r="X39" i="75" s="1"/>
  <c r="Y37" i="75"/>
  <c r="O33" i="75"/>
  <c r="X33" i="75" s="1"/>
  <c r="Y29" i="75"/>
  <c r="U29" i="75"/>
  <c r="T29" i="75" s="1"/>
  <c r="O31" i="75"/>
  <c r="X31" i="75" s="1"/>
  <c r="Y24" i="75"/>
  <c r="O26" i="75"/>
  <c r="X26" i="75" s="1"/>
  <c r="O19" i="75"/>
  <c r="X19" i="75" s="1"/>
  <c r="Y17" i="75"/>
  <c r="O18" i="75"/>
  <c r="X18" i="75" s="1"/>
  <c r="O25" i="75"/>
  <c r="X25" i="75" s="1"/>
  <c r="O30" i="75"/>
  <c r="X30" i="75" s="1"/>
  <c r="O38" i="75"/>
  <c r="X38" i="75" s="1"/>
  <c r="O43" i="75"/>
  <c r="X43" i="75" s="1"/>
  <c r="O49" i="75"/>
  <c r="X49" i="75" s="1"/>
  <c r="L54" i="75" l="1"/>
  <c r="Y54" i="75"/>
  <c r="O54" i="75" s="1"/>
  <c r="U54" i="75"/>
  <c r="L55" i="75"/>
  <c r="L57" i="75" s="1"/>
  <c r="X54" i="75"/>
</calcChain>
</file>

<file path=xl/sharedStrings.xml><?xml version="1.0" encoding="utf-8"?>
<sst xmlns="http://schemas.openxmlformats.org/spreadsheetml/2006/main" count="122" uniqueCount="97">
  <si>
    <t>Taux pondéré de compétences et indicateurs évalués :</t>
  </si>
  <si>
    <t>Note brute obtenue par calcul automatique :</t>
  </si>
  <si>
    <t xml:space="preserve"> /20</t>
  </si>
  <si>
    <t>/20</t>
  </si>
  <si>
    <t>Note x coefficient :</t>
  </si>
  <si>
    <t xml:space="preserve">Collecter et exploiter des données de la maintenance </t>
  </si>
  <si>
    <t>Collecter des données de maintenances utiles</t>
  </si>
  <si>
    <t>Identifier les exigences réglementaires et normatives applicables</t>
  </si>
  <si>
    <t>Organiser les données</t>
  </si>
  <si>
    <t>Déterminer les indicateurs appropriés.</t>
  </si>
  <si>
    <t>Consigner et mettre en forme des données (plannings, organigrammes, tableaux, graphiques, comptes rendus,…)</t>
  </si>
  <si>
    <t>Piloter en fonctionnement normal</t>
  </si>
  <si>
    <t>Veiller au respect des consignes et des procédures</t>
  </si>
  <si>
    <t>Surveiller le procédé en réalisant les relevés et mesures nécessaires.</t>
  </si>
  <si>
    <t>Piloter en régime transitoire</t>
  </si>
  <si>
    <t>Vérifier l’installation et son environnement avant le démarrage ou après l’arrêt</t>
  </si>
  <si>
    <t>Planifier l’enchainement des phases de démarrage ou d’arrêt</t>
  </si>
  <si>
    <t>Démarrer ou arrêter une installation en respectant les consignes et les procédures</t>
  </si>
  <si>
    <t>Adapter les actions lors du démarrage ou de l’arrêt en fonction de l’évolution du procédé</t>
  </si>
  <si>
    <t>Identifier une perturbation, ses causes et ses conséquences</t>
  </si>
  <si>
    <t>Adapter les actions en fonction de la perturbation</t>
  </si>
  <si>
    <t>Piloter en mode dégradé</t>
  </si>
  <si>
    <t>Identifier une dérive, ses causes et ses conséquences.</t>
  </si>
  <si>
    <t>Prendre les mesures adaptées pour aboutir à une situation maitrisée.</t>
  </si>
  <si>
    <t>Mettre en œuvre une procédure d’alerte en fonction de la gravité</t>
  </si>
  <si>
    <t>Conduire une démarche d’analyse des causes de pannes ou dysfonctionnements</t>
  </si>
  <si>
    <t>Etablir le constat de défaillance</t>
  </si>
  <si>
    <t>Identifier la fonction défaillante</t>
  </si>
  <si>
    <t>Identifier et  répertorier les composants susceptibles d’être défaillants et les causes liées au procédé.</t>
  </si>
  <si>
    <t>Déclencher une intervention de réparation ou de dépannage</t>
  </si>
  <si>
    <t>Renseigner les outils de suivi dans le respect des procédures (base de données, documents de traçabilité, documents de QHSSE,…)</t>
  </si>
  <si>
    <t>Identifier les données dont la collecte est prévue par les procédures</t>
  </si>
  <si>
    <t>S’assurer du bon fonctionnement des outils de collecte et de la qualité des données collectées.</t>
  </si>
  <si>
    <t>Organiser l’archivage des données dans le respect des procédures</t>
  </si>
  <si>
    <t>Observation de la commission :</t>
  </si>
  <si>
    <t>Emargement :</t>
  </si>
  <si>
    <t>Nom - Prénom</t>
  </si>
  <si>
    <t>C 2</t>
  </si>
  <si>
    <t>C 5</t>
  </si>
  <si>
    <t>C 6</t>
  </si>
  <si>
    <t>C 7</t>
  </si>
  <si>
    <t>C 8</t>
  </si>
  <si>
    <t>C 13</t>
  </si>
  <si>
    <t>Session :</t>
  </si>
  <si>
    <t>B.T.S. PILOTAGE DE PROCEDES</t>
  </si>
  <si>
    <t>Académie</t>
  </si>
  <si>
    <t>Etablissement</t>
  </si>
  <si>
    <t>Ville</t>
  </si>
  <si>
    <t>Epreuve E51 : Pilotage de la production</t>
  </si>
  <si>
    <t>Fiche
U5-1</t>
  </si>
  <si>
    <t>Assurer des opérations de pilotage d'un processus</t>
  </si>
  <si>
    <t>Action à engager</t>
  </si>
  <si>
    <t>Evaluation</t>
  </si>
  <si>
    <t>Détail des points et analyses de l'épreuve</t>
  </si>
  <si>
    <t>Identifier les écarts et leurs causes.
Optimiser les paramètres de production</t>
  </si>
  <si>
    <t>Numéro d'inscription :</t>
  </si>
  <si>
    <t>Prénom :</t>
  </si>
  <si>
    <t>Date de l'épreuve :</t>
  </si>
  <si>
    <t>Jury :</t>
  </si>
  <si>
    <t>Coefficient :</t>
  </si>
  <si>
    <t>Nom :</t>
  </si>
  <si>
    <t>Note
proposée :</t>
  </si>
  <si>
    <t>Les données retenues sont pertinentes et exhaustives.</t>
  </si>
  <si>
    <t>Un lien pertinent est établi entre l’installation et son environnement, l’activité professionnelle qui en découle et les textes réglementaires et normatifs</t>
  </si>
  <si>
    <t>Les données sont exploitables</t>
  </si>
  <si>
    <t>Les indicateurs sont pertinents</t>
  </si>
  <si>
    <t>Les documents produits sont lisibles, exploitables et éventuellement tracés.</t>
  </si>
  <si>
    <t>Les relevés et mesures sont réalisés et tracés</t>
  </si>
  <si>
    <t>La cause de l’écart est identifiée et l’action corrective permet de maintenir ou de revenir rapidement au fonctionnement souhaité de l’installation sans dégradation de la qualité de la production.</t>
  </si>
  <si>
    <t>Les procédures sont respectées</t>
  </si>
  <si>
    <t>L’ordre des étapes permet le démarrage ou l’arrêt de l’installation dans le respect des procédures et des délais.</t>
  </si>
  <si>
    <t>Le démarrage ou l’arrêt de l’installation est maîtrisé.</t>
  </si>
  <si>
    <t>Le démarrage ou l’arrêt de l’installation est optimisé.</t>
  </si>
  <si>
    <t>Les causes et les conséquences de la perturbation sont parfaitement identifiées</t>
  </si>
  <si>
    <t>Les actions permettent de revenir à un fonctionnement non perturbé</t>
  </si>
  <si>
    <t>La dérive est parfaitement identifiée</t>
  </si>
  <si>
    <t>Les mesures prises (QHSSE, production) sont adaptées à la dérive et à l’urgence. Elles permettent la maitrise de la situation.</t>
  </si>
  <si>
    <t>L’alerte est adaptée à la gravité de la dérive ou au niveau du dysfonctionnement</t>
  </si>
  <si>
    <t>La collecte des informations liées aux circonstances de la panne est correctement réalisée</t>
  </si>
  <si>
    <t>La fonction défaillante est identifiée</t>
  </si>
  <si>
    <t>Les composants de la chaîne fonctionnelle susceptibles d’être défaillants sont répertoriés et les causes sont identifiées</t>
  </si>
  <si>
    <t>Les modalités d’intervention sont adaptées</t>
  </si>
  <si>
    <t>Les données et les documents collectés sont pertinents et exhaustifs</t>
  </si>
  <si>
    <t xml:space="preserve">Les outils de collecte sont opérationnels. </t>
  </si>
  <si>
    <t>Les données sont correctement renseignées</t>
  </si>
  <si>
    <t>L’archivage des données est conforme aux procédures.</t>
  </si>
  <si>
    <t>NE</t>
  </si>
  <si>
    <t>,</t>
  </si>
  <si>
    <t>16 CARACTERES MAXIMUM</t>
  </si>
  <si>
    <t>10CHIFFRES MAXIMUM</t>
  </si>
  <si>
    <t>L’installation fonctionne selon les procédures dans le respect de la démarche Q.H.S.S.E.</t>
  </si>
  <si>
    <t>1</t>
  </si>
  <si>
    <t>2</t>
  </si>
  <si>
    <t>3</t>
  </si>
  <si>
    <t>4</t>
  </si>
  <si>
    <t>Indicateurs d'évaluation, de performance ou de réalisation</t>
  </si>
  <si>
    <t>1 : maitrise insuffisante     2 : maitrise fragile     3 : maitrise satisfaisante     4 : très bonne maitrise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</si>
</sst>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%"/>
  </numFmts>
  <fonts count="43" x14ac:knownFonts="1">
    <font>
      <sz val="11"/>
      <color theme="1"/>
      <name val="Calibri"/>
      <family val="2"/>
      <scheme val="minor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sz val="14"/>
      <name val="Arial"/>
      <family val="2"/>
    </font>
    <font>
      <b/>
      <sz val="10"/>
      <color rgb="FFFF0000"/>
      <name val="Arial"/>
      <family val="2"/>
    </font>
    <font>
      <b/>
      <sz val="16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6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sz val="11"/>
      <color theme="3" tint="-0.249977111117893"/>
      <name val="Arial"/>
      <family val="2"/>
    </font>
    <font>
      <b/>
      <sz val="18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20"/>
      <color theme="1"/>
      <name val="Arial"/>
      <family val="2"/>
    </font>
    <font>
      <b/>
      <sz val="26"/>
      <name val="Arial"/>
      <family val="2"/>
    </font>
    <font>
      <i/>
      <sz val="14"/>
      <name val="Arial"/>
      <family val="2"/>
    </font>
    <font>
      <b/>
      <i/>
      <sz val="16"/>
      <color indexed="12"/>
      <name val="Arial"/>
      <family val="2"/>
    </font>
    <font>
      <b/>
      <sz val="16"/>
      <color indexed="10"/>
      <name val="Arial"/>
      <family val="2"/>
    </font>
    <font>
      <b/>
      <sz val="36"/>
      <name val="Arial"/>
      <family val="2"/>
    </font>
    <font>
      <sz val="36"/>
      <color theme="1"/>
      <name val="Arial"/>
      <family val="2"/>
    </font>
    <font>
      <sz val="36"/>
      <color indexed="10"/>
      <name val="Arial"/>
      <family val="2"/>
    </font>
    <font>
      <b/>
      <sz val="36"/>
      <color theme="1"/>
      <name val="Arial"/>
      <family val="2"/>
    </font>
    <font>
      <b/>
      <sz val="36"/>
      <color indexed="10"/>
      <name val="Arial"/>
      <family val="2"/>
    </font>
    <font>
      <b/>
      <sz val="12"/>
      <name val="Arial"/>
      <family val="2"/>
    </font>
    <font>
      <b/>
      <sz val="28"/>
      <name val="Arial"/>
      <family val="2"/>
    </font>
    <font>
      <sz val="14"/>
      <color theme="0"/>
      <name val="Arial"/>
      <family val="2"/>
    </font>
    <font>
      <sz val="16"/>
      <color theme="0"/>
      <name val="Arial"/>
      <family val="2"/>
    </font>
    <font>
      <sz val="16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8"/>
      <color indexed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30E441"/>
        <bgColor indexed="64"/>
      </patternFill>
    </fill>
    <fill>
      <patternFill patternType="solid">
        <fgColor rgb="FFFFA3C2"/>
        <bgColor indexed="64"/>
      </patternFill>
    </fill>
    <fill>
      <patternFill patternType="solid">
        <fgColor rgb="FFFFE7B7"/>
        <bgColor indexed="64"/>
      </patternFill>
    </fill>
    <fill>
      <patternFill patternType="solid">
        <fgColor rgb="FFFFE7B7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1" fillId="0" borderId="0" xfId="0" applyFont="1" applyFill="1" applyBorder="1" applyAlignment="1" applyProtection="1">
      <alignment vertical="center"/>
    </xf>
    <xf numFmtId="9" fontId="2" fillId="0" borderId="0" xfId="0" applyNumberFormat="1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left" vertical="center" wrapText="1"/>
    </xf>
    <xf numFmtId="2" fontId="6" fillId="0" borderId="0" xfId="0" applyNumberFormat="1" applyFont="1" applyFill="1" applyBorder="1" applyAlignment="1" applyProtection="1">
      <alignment horizontal="center" vertical="center"/>
    </xf>
    <xf numFmtId="9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2" fontId="8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9" fontId="8" fillId="0" borderId="0" xfId="0" applyNumberFormat="1" applyFont="1" applyFill="1" applyBorder="1" applyAlignment="1" applyProtection="1">
      <alignment horizontal="center" vertical="center"/>
    </xf>
    <xf numFmtId="10" fontId="8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 wrapText="1"/>
    </xf>
    <xf numFmtId="2" fontId="6" fillId="0" borderId="0" xfId="0" applyNumberFormat="1" applyFont="1" applyFill="1" applyBorder="1" applyAlignment="1" applyProtection="1">
      <alignment horizontal="center" vertical="center" wrapText="1"/>
    </xf>
    <xf numFmtId="10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 wrapText="1"/>
    </xf>
    <xf numFmtId="9" fontId="6" fillId="0" borderId="0" xfId="0" applyNumberFormat="1" applyFont="1" applyFill="1" applyBorder="1" applyAlignment="1" applyProtection="1">
      <alignment horizontal="center" vertical="center" wrapText="1"/>
    </xf>
    <xf numFmtId="2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9" fontId="8" fillId="0" borderId="0" xfId="0" applyNumberFormat="1" applyFont="1" applyFill="1" applyBorder="1" applyAlignment="1" applyProtection="1">
      <alignment horizontal="center" vertical="center" wrapText="1"/>
    </xf>
    <xf numFmtId="1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/>
    </xf>
    <xf numFmtId="10" fontId="6" fillId="0" borderId="0" xfId="0" applyNumberFormat="1" applyFont="1" applyFill="1" applyBorder="1" applyAlignment="1" applyProtection="1">
      <alignment vertical="center"/>
    </xf>
    <xf numFmtId="10" fontId="6" fillId="0" borderId="0" xfId="0" applyNumberFormat="1" applyFont="1" applyFill="1" applyProtection="1"/>
    <xf numFmtId="0" fontId="6" fillId="0" borderId="0" xfId="0" applyFont="1" applyFill="1" applyAlignment="1" applyProtection="1">
      <alignment horizontal="center"/>
    </xf>
    <xf numFmtId="0" fontId="6" fillId="0" borderId="0" xfId="0" applyFont="1" applyBorder="1" applyAlignment="1" applyProtection="1">
      <alignment vertical="center"/>
    </xf>
    <xf numFmtId="0" fontId="4" fillId="6" borderId="0" xfId="0" applyFont="1" applyFill="1" applyBorder="1" applyAlignment="1" applyProtection="1">
      <alignment horizontal="left" vertical="center"/>
    </xf>
    <xf numFmtId="0" fontId="4" fillId="6" borderId="0" xfId="0" applyFont="1" applyFill="1" applyBorder="1" applyAlignment="1" applyProtection="1">
      <alignment horizontal="left" vertical="center" wrapText="1"/>
    </xf>
    <xf numFmtId="9" fontId="2" fillId="0" borderId="0" xfId="0" applyNumberFormat="1" applyFont="1" applyFill="1" applyBorder="1" applyAlignment="1" applyProtection="1">
      <alignment horizontal="center" vertical="center"/>
    </xf>
    <xf numFmtId="9" fontId="3" fillId="0" borderId="0" xfId="0" applyNumberFormat="1" applyFont="1" applyFill="1" applyBorder="1" applyAlignment="1" applyProtection="1">
      <alignment horizontal="right" vertical="center"/>
    </xf>
    <xf numFmtId="9" fontId="2" fillId="0" borderId="0" xfId="0" applyNumberFormat="1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right" vertical="center"/>
    </xf>
    <xf numFmtId="0" fontId="11" fillId="0" borderId="0" xfId="0" applyFont="1" applyFill="1" applyBorder="1" applyAlignment="1" applyProtection="1">
      <alignment horizontal="right" vertical="center"/>
    </xf>
    <xf numFmtId="0" fontId="14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center" wrapText="1"/>
    </xf>
    <xf numFmtId="0" fontId="13" fillId="6" borderId="23" xfId="0" applyFont="1" applyFill="1" applyBorder="1" applyAlignment="1" applyProtection="1">
      <alignment horizontal="center" vertical="center"/>
    </xf>
    <xf numFmtId="0" fontId="15" fillId="6" borderId="24" xfId="0" applyFont="1" applyFill="1" applyBorder="1" applyAlignment="1" applyProtection="1">
      <alignment horizontal="right"/>
    </xf>
    <xf numFmtId="0" fontId="13" fillId="6" borderId="7" xfId="0" applyFont="1" applyFill="1" applyBorder="1" applyAlignment="1" applyProtection="1">
      <alignment horizontal="center" vertical="center"/>
    </xf>
    <xf numFmtId="0" fontId="15" fillId="6" borderId="8" xfId="0" applyFont="1" applyFill="1" applyBorder="1" applyAlignment="1" applyProtection="1">
      <alignment horizontal="right"/>
    </xf>
    <xf numFmtId="0" fontId="7" fillId="0" borderId="0" xfId="0" applyFont="1" applyFill="1" applyBorder="1" applyAlignment="1" applyProtection="1">
      <alignment vertical="center" wrapText="1"/>
    </xf>
    <xf numFmtId="0" fontId="21" fillId="0" borderId="0" xfId="0" applyFont="1" applyFill="1" applyAlignment="1" applyProtection="1">
      <alignment horizontal="center"/>
    </xf>
    <xf numFmtId="0" fontId="17" fillId="0" borderId="0" xfId="0" applyFont="1" applyFill="1" applyAlignment="1" applyProtection="1">
      <alignment horizontal="center"/>
    </xf>
    <xf numFmtId="0" fontId="22" fillId="0" borderId="0" xfId="0" applyFont="1" applyFill="1" applyAlignment="1" applyProtection="1">
      <alignment horizontal="center"/>
    </xf>
    <xf numFmtId="0" fontId="13" fillId="0" borderId="0" xfId="0" applyFont="1" applyFill="1" applyBorder="1" applyAlignment="1" applyProtection="1">
      <alignment horizontal="left" vertical="center"/>
    </xf>
    <xf numFmtId="0" fontId="16" fillId="0" borderId="0" xfId="0" applyFont="1" applyFill="1" applyAlignment="1" applyProtection="1">
      <alignment horizontal="right"/>
    </xf>
    <xf numFmtId="0" fontId="20" fillId="0" borderId="0" xfId="0" applyFont="1" applyFill="1" applyAlignment="1" applyProtection="1">
      <alignment vertical="center"/>
    </xf>
    <xf numFmtId="0" fontId="20" fillId="0" borderId="0" xfId="0" applyFont="1" applyFill="1" applyBorder="1" applyAlignment="1" applyProtection="1">
      <alignment horizontal="center" vertical="center"/>
    </xf>
    <xf numFmtId="0" fontId="21" fillId="0" borderId="0" xfId="0" applyFont="1" applyFill="1" applyProtection="1"/>
    <xf numFmtId="0" fontId="16" fillId="0" borderId="0" xfId="0" applyFont="1" applyFill="1" applyAlignment="1" applyProtection="1">
      <alignment horizontal="center"/>
    </xf>
    <xf numFmtId="0" fontId="20" fillId="0" borderId="0" xfId="0" applyFont="1" applyFill="1" applyBorder="1" applyAlignment="1" applyProtection="1">
      <alignment vertical="center"/>
    </xf>
    <xf numFmtId="0" fontId="19" fillId="0" borderId="0" xfId="0" applyFont="1" applyFill="1" applyAlignment="1" applyProtection="1">
      <alignment horizontal="center"/>
    </xf>
    <xf numFmtId="0" fontId="19" fillId="0" borderId="0" xfId="0" applyFont="1" applyFill="1" applyAlignment="1" applyProtection="1">
      <alignment horizontal="center" wrapText="1"/>
    </xf>
    <xf numFmtId="0" fontId="21" fillId="0" borderId="0" xfId="0" applyFont="1" applyProtection="1"/>
    <xf numFmtId="49" fontId="23" fillId="6" borderId="31" xfId="0" applyNumberFormat="1" applyFont="1" applyFill="1" applyBorder="1" applyAlignment="1" applyProtection="1">
      <alignment horizontal="center" vertical="center"/>
    </xf>
    <xf numFmtId="49" fontId="14" fillId="6" borderId="31" xfId="0" applyNumberFormat="1" applyFont="1" applyFill="1" applyBorder="1" applyAlignment="1" applyProtection="1">
      <alignment horizontal="center" vertical="center"/>
    </xf>
    <xf numFmtId="49" fontId="14" fillId="6" borderId="32" xfId="0" applyNumberFormat="1" applyFont="1" applyFill="1" applyBorder="1" applyAlignment="1" applyProtection="1">
      <alignment horizontal="center" vertical="center"/>
    </xf>
    <xf numFmtId="0" fontId="24" fillId="0" borderId="0" xfId="0" applyFont="1" applyProtection="1"/>
    <xf numFmtId="0" fontId="21" fillId="0" borderId="0" xfId="0" applyFont="1" applyAlignment="1" applyProtection="1">
      <alignment wrapText="1"/>
    </xf>
    <xf numFmtId="0" fontId="21" fillId="0" borderId="0" xfId="0" applyFont="1" applyFill="1" applyAlignment="1" applyProtection="1">
      <alignment horizontal="center" wrapText="1"/>
    </xf>
    <xf numFmtId="0" fontId="17" fillId="0" borderId="0" xfId="0" applyFont="1" applyFill="1" applyAlignment="1" applyProtection="1">
      <alignment horizontal="center" wrapText="1"/>
    </xf>
    <xf numFmtId="0" fontId="22" fillId="0" borderId="0" xfId="0" applyFont="1" applyFill="1" applyAlignment="1" applyProtection="1">
      <alignment horizontal="center" wrapText="1"/>
    </xf>
    <xf numFmtId="0" fontId="12" fillId="0" borderId="0" xfId="0" applyFont="1" applyFill="1" applyBorder="1" applyAlignment="1" applyProtection="1">
      <alignment horizontal="left" vertical="center" wrapText="1" indent="1"/>
    </xf>
    <xf numFmtId="0" fontId="16" fillId="0" borderId="0" xfId="0" applyFont="1" applyFill="1" applyBorder="1" applyAlignment="1" applyProtection="1">
      <alignment horizontal="left" vertical="center" wrapText="1" indent="1"/>
    </xf>
    <xf numFmtId="0" fontId="21" fillId="0" borderId="0" xfId="0" applyFont="1" applyFill="1" applyAlignment="1" applyProtection="1">
      <alignment wrapText="1"/>
    </xf>
    <xf numFmtId="0" fontId="20" fillId="6" borderId="0" xfId="0" applyFont="1" applyFill="1" applyAlignment="1" applyProtection="1">
      <alignment horizontal="left" vertical="center" wrapText="1"/>
    </xf>
    <xf numFmtId="0" fontId="24" fillId="0" borderId="0" xfId="0" applyFont="1" applyAlignment="1" applyProtection="1">
      <alignment wrapText="1"/>
    </xf>
    <xf numFmtId="0" fontId="24" fillId="0" borderId="0" xfId="0" applyFont="1" applyFill="1" applyAlignment="1" applyProtection="1">
      <alignment horizontal="center" wrapText="1"/>
    </xf>
    <xf numFmtId="0" fontId="12" fillId="0" borderId="0" xfId="0" applyFont="1" applyFill="1" applyAlignment="1" applyProtection="1">
      <alignment horizontal="left" vertical="center" wrapText="1" indent="1"/>
    </xf>
    <xf numFmtId="0" fontId="25" fillId="0" borderId="0" xfId="0" applyFont="1" applyFill="1" applyAlignment="1" applyProtection="1">
      <alignment horizontal="center" wrapText="1"/>
    </xf>
    <xf numFmtId="0" fontId="16" fillId="0" borderId="0" xfId="0" applyFont="1" applyFill="1" applyAlignment="1" applyProtection="1">
      <alignment horizontal="left" vertical="center" wrapText="1" indent="1"/>
    </xf>
    <xf numFmtId="0" fontId="19" fillId="0" borderId="0" xfId="0" applyFont="1" applyFill="1" applyBorder="1" applyAlignment="1" applyProtection="1">
      <alignment horizontal="center" wrapText="1"/>
    </xf>
    <xf numFmtId="0" fontId="12" fillId="0" borderId="0" xfId="0" applyFont="1" applyFill="1" applyBorder="1" applyAlignment="1" applyProtection="1">
      <alignment vertical="top" wrapText="1"/>
    </xf>
    <xf numFmtId="0" fontId="19" fillId="0" borderId="0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>
      <alignment horizontal="center"/>
    </xf>
    <xf numFmtId="0" fontId="20" fillId="0" borderId="0" xfId="0" applyFont="1" applyFill="1" applyAlignment="1" applyProtection="1">
      <alignment horizontal="left" vertical="center"/>
    </xf>
    <xf numFmtId="0" fontId="16" fillId="0" borderId="0" xfId="0" applyFont="1" applyProtection="1"/>
    <xf numFmtId="0" fontId="19" fillId="0" borderId="21" xfId="0" applyFont="1" applyFill="1" applyBorder="1" applyAlignment="1" applyProtection="1">
      <alignment vertical="center"/>
    </xf>
    <xf numFmtId="0" fontId="13" fillId="0" borderId="1" xfId="0" applyFont="1" applyFill="1" applyBorder="1" applyAlignment="1" applyProtection="1">
      <alignment horizontal="center" vertical="center"/>
    </xf>
    <xf numFmtId="0" fontId="16" fillId="0" borderId="0" xfId="0" applyFont="1" applyFill="1" applyAlignment="1" applyProtection="1">
      <alignment horizontal="right" vertical="center"/>
    </xf>
    <xf numFmtId="0" fontId="16" fillId="0" borderId="0" xfId="0" applyFont="1" applyFill="1" applyAlignment="1" applyProtection="1">
      <alignment horizontal="left" vertical="center"/>
    </xf>
    <xf numFmtId="0" fontId="16" fillId="0" borderId="0" xfId="0" applyFont="1" applyFill="1" applyAlignment="1" applyProtection="1">
      <alignment vertical="center"/>
    </xf>
    <xf numFmtId="0" fontId="15" fillId="6" borderId="8" xfId="0" applyFont="1" applyFill="1" applyBorder="1" applyAlignment="1" applyProtection="1">
      <alignment horizontal="left" wrapText="1" indent="1"/>
    </xf>
    <xf numFmtId="0" fontId="28" fillId="4" borderId="8" xfId="0" applyFont="1" applyFill="1" applyBorder="1" applyAlignment="1" applyProtection="1">
      <alignment horizontal="right" vertical="center"/>
    </xf>
    <xf numFmtId="0" fontId="15" fillId="4" borderId="0" xfId="0" applyFont="1" applyFill="1" applyBorder="1" applyAlignment="1" applyProtection="1">
      <alignment horizontal="right" vertical="center"/>
    </xf>
    <xf numFmtId="0" fontId="14" fillId="4" borderId="8" xfId="0" applyFont="1" applyFill="1" applyBorder="1" applyAlignment="1" applyProtection="1">
      <alignment horizontal="left" vertical="top" wrapText="1" indent="1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0" xfId="0" applyFont="1" applyFill="1" applyBorder="1" applyAlignment="1" applyProtection="1">
      <alignment vertical="center"/>
    </xf>
    <xf numFmtId="0" fontId="18" fillId="4" borderId="0" xfId="0" applyFont="1" applyFill="1" applyBorder="1" applyAlignment="1" applyProtection="1">
      <alignment horizontal="right" vertical="center"/>
    </xf>
    <xf numFmtId="0" fontId="18" fillId="4" borderId="0" xfId="0" applyFont="1" applyFill="1" applyBorder="1" applyAlignment="1" applyProtection="1">
      <alignment horizontal="center" vertical="center"/>
    </xf>
    <xf numFmtId="0" fontId="18" fillId="4" borderId="11" xfId="0" applyFont="1" applyFill="1" applyBorder="1" applyAlignment="1" applyProtection="1">
      <alignment horizontal="center" vertical="center"/>
    </xf>
    <xf numFmtId="0" fontId="18" fillId="4" borderId="10" xfId="0" applyFont="1" applyFill="1" applyBorder="1" applyAlignment="1" applyProtection="1">
      <alignment vertical="center"/>
    </xf>
    <xf numFmtId="0" fontId="18" fillId="4" borderId="0" xfId="0" applyFont="1" applyFill="1" applyBorder="1" applyAlignment="1" applyProtection="1">
      <alignment horizontal="left" vertical="center"/>
    </xf>
    <xf numFmtId="0" fontId="18" fillId="4" borderId="12" xfId="0" applyFont="1" applyFill="1" applyBorder="1" applyAlignment="1" applyProtection="1">
      <alignment vertical="center"/>
    </xf>
    <xf numFmtId="0" fontId="18" fillId="4" borderId="19" xfId="0" applyFont="1" applyFill="1" applyBorder="1" applyAlignment="1" applyProtection="1">
      <alignment horizontal="left" vertical="center"/>
    </xf>
    <xf numFmtId="0" fontId="18" fillId="4" borderId="13" xfId="0" applyFont="1" applyFill="1" applyBorder="1" applyAlignment="1" applyProtection="1">
      <alignment horizontal="right" vertical="center"/>
    </xf>
    <xf numFmtId="164" fontId="30" fillId="5" borderId="4" xfId="0" applyNumberFormat="1" applyFont="1" applyFill="1" applyBorder="1" applyAlignment="1" applyProtection="1">
      <alignment horizontal="center" vertical="center"/>
    </xf>
    <xf numFmtId="0" fontId="30" fillId="5" borderId="6" xfId="0" applyFont="1" applyFill="1" applyBorder="1" applyAlignment="1" applyProtection="1">
      <alignment horizontal="center" vertical="center"/>
    </xf>
    <xf numFmtId="9" fontId="3" fillId="6" borderId="0" xfId="0" applyNumberFormat="1" applyFont="1" applyFill="1" applyBorder="1" applyAlignment="1" applyProtection="1">
      <alignment horizontal="center" vertical="center"/>
    </xf>
    <xf numFmtId="9" fontId="2" fillId="0" borderId="0" xfId="0" applyNumberFormat="1" applyFont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9" fontId="2" fillId="0" borderId="0" xfId="0" applyNumberFormat="1" applyFont="1" applyFill="1" applyBorder="1" applyAlignment="1" applyProtection="1">
      <alignment horizontal="center" vertical="center" wrapText="1"/>
    </xf>
    <xf numFmtId="9" fontId="3" fillId="6" borderId="0" xfId="0" applyNumberFormat="1" applyFont="1" applyFill="1" applyBorder="1" applyAlignment="1" applyProtection="1">
      <alignment horizontal="center" vertical="center" wrapText="1"/>
    </xf>
    <xf numFmtId="0" fontId="16" fillId="0" borderId="11" xfId="0" applyFont="1" applyFill="1" applyBorder="1" applyAlignment="1" applyProtection="1">
      <alignment horizontal="center" vertical="center" wrapText="1"/>
    </xf>
    <xf numFmtId="2" fontId="18" fillId="4" borderId="0" xfId="0" applyNumberFormat="1" applyFont="1" applyFill="1" applyBorder="1" applyAlignment="1" applyProtection="1">
      <alignment horizontal="right" vertical="center"/>
    </xf>
    <xf numFmtId="0" fontId="35" fillId="6" borderId="0" xfId="0" applyFont="1" applyFill="1" applyBorder="1" applyAlignment="1" applyProtection="1">
      <alignment horizontal="left" vertical="center"/>
    </xf>
    <xf numFmtId="0" fontId="32" fillId="6" borderId="0" xfId="0" applyFont="1" applyFill="1" applyAlignment="1" applyProtection="1">
      <alignment horizontal="left" vertical="center" wrapText="1"/>
    </xf>
    <xf numFmtId="0" fontId="31" fillId="0" borderId="0" xfId="0" applyFont="1" applyFill="1" applyBorder="1" applyAlignment="1" applyProtection="1">
      <alignment horizontal="left" vertical="center" wrapText="1"/>
    </xf>
    <xf numFmtId="0" fontId="32" fillId="0" borderId="0" xfId="0" applyFont="1" applyFill="1" applyBorder="1" applyAlignment="1" applyProtection="1">
      <alignment horizontal="left" vertical="center"/>
    </xf>
    <xf numFmtId="0" fontId="33" fillId="0" borderId="0" xfId="0" applyFont="1" applyFill="1" applyBorder="1" applyAlignment="1" applyProtection="1">
      <alignment horizontal="left" vertical="center"/>
    </xf>
    <xf numFmtId="0" fontId="34" fillId="0" borderId="0" xfId="0" applyFont="1" applyFill="1" applyAlignment="1" applyProtection="1">
      <alignment horizontal="left" vertical="center"/>
    </xf>
    <xf numFmtId="0" fontId="33" fillId="0" borderId="0" xfId="0" applyFont="1" applyFill="1" applyBorder="1" applyAlignment="1" applyProtection="1">
      <alignment horizontal="left" vertical="center" wrapText="1"/>
    </xf>
    <xf numFmtId="0" fontId="32" fillId="0" borderId="0" xfId="0" applyFont="1" applyFill="1" applyAlignment="1" applyProtection="1">
      <alignment horizontal="left" wrapText="1"/>
    </xf>
    <xf numFmtId="0" fontId="31" fillId="0" borderId="0" xfId="0" applyFont="1" applyBorder="1" applyAlignment="1" applyProtection="1">
      <alignment horizontal="left" vertical="center"/>
    </xf>
    <xf numFmtId="0" fontId="32" fillId="0" borderId="0" xfId="0" applyFont="1" applyFill="1" applyAlignment="1" applyProtection="1">
      <alignment horizontal="left"/>
    </xf>
    <xf numFmtId="0" fontId="16" fillId="0" borderId="0" xfId="0" applyFont="1" applyFill="1" applyAlignment="1" applyProtection="1">
      <alignment horizontal="right" vertical="center"/>
      <protection locked="0"/>
    </xf>
    <xf numFmtId="0" fontId="13" fillId="0" borderId="0" xfId="0" applyFont="1" applyFill="1" applyAlignment="1" applyProtection="1">
      <alignment horizontal="right" vertical="center"/>
    </xf>
    <xf numFmtId="0" fontId="18" fillId="4" borderId="19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 indent="1"/>
    </xf>
    <xf numFmtId="0" fontId="16" fillId="0" borderId="0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vertical="center"/>
    </xf>
    <xf numFmtId="0" fontId="16" fillId="0" borderId="36" xfId="0" applyFont="1" applyFill="1" applyBorder="1" applyAlignment="1" applyProtection="1">
      <alignment horizontal="center" vertical="center"/>
    </xf>
    <xf numFmtId="2" fontId="10" fillId="0" borderId="0" xfId="0" applyNumberFormat="1" applyFont="1" applyFill="1" applyBorder="1" applyAlignment="1" applyProtection="1">
      <alignment vertical="center" wrapText="1"/>
    </xf>
    <xf numFmtId="2" fontId="37" fillId="4" borderId="16" xfId="0" applyNumberFormat="1" applyFont="1" applyFill="1" applyBorder="1" applyAlignment="1" applyProtection="1">
      <alignment horizontal="right" vertical="center"/>
      <protection locked="0"/>
    </xf>
    <xf numFmtId="0" fontId="37" fillId="4" borderId="17" xfId="0" applyFont="1" applyFill="1" applyBorder="1" applyAlignment="1" applyProtection="1">
      <alignment vertical="center"/>
    </xf>
    <xf numFmtId="0" fontId="37" fillId="4" borderId="18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center"/>
    </xf>
    <xf numFmtId="0" fontId="39" fillId="0" borderId="0" xfId="0" applyFont="1" applyFill="1" applyAlignment="1" applyProtection="1">
      <alignment horizontal="center"/>
    </xf>
    <xf numFmtId="0" fontId="39" fillId="0" borderId="0" xfId="0" applyFont="1" applyFill="1" applyAlignment="1" applyProtection="1">
      <alignment horizontal="center" vertical="center"/>
    </xf>
    <xf numFmtId="0" fontId="40" fillId="0" borderId="0" xfId="0" applyFont="1" applyFill="1" applyAlignment="1" applyProtection="1">
      <alignment horizontal="right" vertical="center"/>
    </xf>
    <xf numFmtId="0" fontId="7" fillId="8" borderId="0" xfId="0" applyFont="1" applyFill="1" applyBorder="1" applyAlignment="1" applyProtection="1">
      <alignment horizontal="left" vertical="center"/>
      <protection locked="0"/>
    </xf>
    <xf numFmtId="0" fontId="14" fillId="4" borderId="38" xfId="0" applyFont="1" applyFill="1" applyBorder="1" applyAlignment="1" applyProtection="1">
      <alignment horizontal="left" vertical="top" wrapText="1" indent="1"/>
    </xf>
    <xf numFmtId="0" fontId="36" fillId="8" borderId="0" xfId="0" applyFont="1" applyFill="1" applyBorder="1" applyAlignment="1" applyProtection="1">
      <alignment horizontal="left" vertical="center" indent="1"/>
    </xf>
    <xf numFmtId="14" fontId="7" fillId="0" borderId="0" xfId="0" applyNumberFormat="1" applyFont="1" applyFill="1" applyBorder="1" applyAlignment="1" applyProtection="1">
      <alignment horizontal="left" vertical="center" indent="1"/>
    </xf>
    <xf numFmtId="0" fontId="36" fillId="0" borderId="0" xfId="0" applyFont="1" applyFill="1" applyBorder="1" applyAlignment="1" applyProtection="1">
      <alignment horizontal="left" vertical="center" indent="1"/>
    </xf>
    <xf numFmtId="14" fontId="20" fillId="0" borderId="0" xfId="0" applyNumberFormat="1" applyFont="1" applyFill="1" applyAlignment="1" applyProtection="1">
      <alignment vertical="center"/>
    </xf>
    <xf numFmtId="0" fontId="26" fillId="7" borderId="39" xfId="0" applyFont="1" applyFill="1" applyBorder="1" applyAlignment="1" applyProtection="1">
      <alignment vertical="center"/>
    </xf>
    <xf numFmtId="0" fontId="26" fillId="7" borderId="40" xfId="0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vertical="center"/>
    </xf>
    <xf numFmtId="0" fontId="32" fillId="0" borderId="0" xfId="0" applyFont="1" applyFill="1" applyBorder="1" applyAlignment="1" applyProtection="1">
      <alignment horizontal="left"/>
    </xf>
    <xf numFmtId="0" fontId="26" fillId="7" borderId="40" xfId="0" applyFont="1" applyFill="1" applyBorder="1" applyAlignment="1" applyProtection="1">
      <alignment horizontal="right" vertical="center"/>
    </xf>
    <xf numFmtId="2" fontId="17" fillId="0" borderId="0" xfId="0" applyNumberFormat="1" applyFont="1" applyFill="1" applyAlignment="1" applyProtection="1">
      <alignment horizontal="center"/>
    </xf>
    <xf numFmtId="0" fontId="26" fillId="7" borderId="40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7" fillId="8" borderId="22" xfId="0" applyFont="1" applyFill="1" applyBorder="1" applyAlignment="1" applyProtection="1">
      <alignment horizontal="left" vertical="center"/>
      <protection locked="0"/>
    </xf>
    <xf numFmtId="0" fontId="7" fillId="8" borderId="42" xfId="0" applyFont="1" applyFill="1" applyBorder="1" applyAlignment="1" applyProtection="1">
      <alignment horizontal="center" vertical="center"/>
      <protection locked="0"/>
    </xf>
    <xf numFmtId="0" fontId="7" fillId="8" borderId="43" xfId="0" applyFont="1" applyFill="1" applyBorder="1" applyAlignment="1" applyProtection="1">
      <alignment horizontal="center" vertical="center"/>
      <protection locked="0"/>
    </xf>
    <xf numFmtId="0" fontId="7" fillId="8" borderId="44" xfId="0" applyFont="1" applyFill="1" applyBorder="1" applyAlignment="1" applyProtection="1">
      <alignment horizontal="center" vertical="center"/>
      <protection locked="0"/>
    </xf>
    <xf numFmtId="0" fontId="7" fillId="8" borderId="45" xfId="0" applyFont="1" applyFill="1" applyBorder="1" applyAlignment="1" applyProtection="1">
      <alignment horizontal="center" vertical="center"/>
      <protection locked="0"/>
    </xf>
    <xf numFmtId="0" fontId="7" fillId="8" borderId="22" xfId="0" applyFont="1" applyFill="1" applyBorder="1" applyAlignment="1" applyProtection="1">
      <alignment horizontal="center" vertical="center"/>
      <protection locked="0"/>
    </xf>
    <xf numFmtId="0" fontId="7" fillId="8" borderId="25" xfId="0" applyFont="1" applyFill="1" applyBorder="1" applyAlignment="1" applyProtection="1">
      <alignment horizontal="center" vertical="center"/>
      <protection locked="0"/>
    </xf>
    <xf numFmtId="0" fontId="7" fillId="8" borderId="46" xfId="0" applyFont="1" applyFill="1" applyBorder="1" applyAlignment="1" applyProtection="1">
      <alignment horizontal="center" vertical="center"/>
      <protection locked="0"/>
    </xf>
    <xf numFmtId="0" fontId="7" fillId="8" borderId="2" xfId="0" applyFont="1" applyFill="1" applyBorder="1" applyAlignment="1" applyProtection="1">
      <alignment horizontal="center" vertical="center"/>
      <protection locked="0"/>
    </xf>
    <xf numFmtId="0" fontId="7" fillId="8" borderId="3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/>
    </xf>
    <xf numFmtId="0" fontId="41" fillId="0" borderId="0" xfId="0" applyFont="1" applyFill="1" applyBorder="1" applyAlignment="1" applyProtection="1">
      <alignment horizontal="center" vertical="top"/>
    </xf>
    <xf numFmtId="0" fontId="7" fillId="8" borderId="0" xfId="0" applyFont="1" applyFill="1" applyBorder="1" applyAlignment="1" applyProtection="1">
      <alignment horizontal="left" vertical="center"/>
      <protection locked="0"/>
    </xf>
    <xf numFmtId="0" fontId="16" fillId="0" borderId="16" xfId="0" applyFont="1" applyFill="1" applyBorder="1" applyAlignment="1" applyProtection="1">
      <alignment horizontal="center" vertical="center"/>
      <protection locked="0"/>
    </xf>
    <xf numFmtId="0" fontId="16" fillId="0" borderId="17" xfId="0" applyFont="1" applyFill="1" applyBorder="1" applyAlignment="1" applyProtection="1">
      <alignment horizontal="center" vertical="center"/>
      <protection locked="0"/>
    </xf>
    <xf numFmtId="0" fontId="16" fillId="0" borderId="18" xfId="0" applyFont="1" applyFill="1" applyBorder="1" applyAlignment="1" applyProtection="1">
      <alignment horizontal="center" vertical="center"/>
      <protection locked="0"/>
    </xf>
    <xf numFmtId="0" fontId="13" fillId="0" borderId="12" xfId="0" applyFont="1" applyFill="1" applyBorder="1" applyAlignment="1" applyProtection="1">
      <alignment horizontal="left" vertical="center" wrapText="1" indent="1"/>
    </xf>
    <xf numFmtId="0" fontId="13" fillId="0" borderId="19" xfId="0" applyFont="1" applyFill="1" applyBorder="1" applyAlignment="1" applyProtection="1">
      <alignment horizontal="left" vertical="center" wrapText="1" indent="1"/>
    </xf>
    <xf numFmtId="0" fontId="13" fillId="0" borderId="26" xfId="0" applyFont="1" applyFill="1" applyBorder="1" applyAlignment="1" applyProtection="1">
      <alignment horizontal="left" vertical="center" wrapText="1" indent="1"/>
    </xf>
    <xf numFmtId="0" fontId="15" fillId="0" borderId="34" xfId="0" applyFont="1" applyFill="1" applyBorder="1" applyAlignment="1" applyProtection="1">
      <alignment horizontal="left" vertical="center" wrapText="1" indent="1"/>
    </xf>
    <xf numFmtId="0" fontId="15" fillId="0" borderId="2" xfId="0" applyFont="1" applyFill="1" applyBorder="1" applyAlignment="1" applyProtection="1">
      <alignment horizontal="left" vertical="center" wrapText="1" indent="1"/>
    </xf>
    <xf numFmtId="0" fontId="15" fillId="0" borderId="35" xfId="0" applyFont="1" applyFill="1" applyBorder="1" applyAlignment="1" applyProtection="1">
      <alignment horizontal="left" vertical="center" wrapText="1" indent="1"/>
    </xf>
    <xf numFmtId="0" fontId="14" fillId="4" borderId="7" xfId="0" applyFont="1" applyFill="1" applyBorder="1" applyAlignment="1" applyProtection="1">
      <alignment horizontal="center" vertical="top" wrapText="1"/>
    </xf>
    <xf numFmtId="0" fontId="14" fillId="4" borderId="8" xfId="0" applyFont="1" applyFill="1" applyBorder="1" applyAlignment="1" applyProtection="1">
      <alignment horizontal="center" vertical="top" wrapText="1"/>
    </xf>
    <xf numFmtId="0" fontId="14" fillId="4" borderId="9" xfId="0" applyFont="1" applyFill="1" applyBorder="1" applyAlignment="1" applyProtection="1">
      <alignment horizontal="center" vertical="top" wrapText="1"/>
    </xf>
    <xf numFmtId="165" fontId="29" fillId="4" borderId="8" xfId="0" applyNumberFormat="1" applyFont="1" applyFill="1" applyBorder="1" applyAlignment="1" applyProtection="1">
      <alignment horizontal="center" vertical="center"/>
    </xf>
    <xf numFmtId="165" fontId="29" fillId="4" borderId="9" xfId="0" applyNumberFormat="1" applyFont="1" applyFill="1" applyBorder="1" applyAlignment="1" applyProtection="1">
      <alignment horizontal="center" vertical="center"/>
    </xf>
    <xf numFmtId="0" fontId="13" fillId="0" borderId="16" xfId="0" applyFont="1" applyFill="1" applyBorder="1" applyAlignment="1" applyProtection="1">
      <alignment horizontal="center" vertical="center"/>
    </xf>
    <xf numFmtId="0" fontId="13" fillId="0" borderId="17" xfId="0" applyFont="1" applyFill="1" applyBorder="1" applyAlignment="1" applyProtection="1">
      <alignment horizontal="center" vertical="center"/>
    </xf>
    <xf numFmtId="0" fontId="13" fillId="0" borderId="18" xfId="0" applyFont="1" applyFill="1" applyBorder="1" applyAlignment="1" applyProtection="1">
      <alignment horizontal="center" vertical="center"/>
    </xf>
    <xf numFmtId="164" fontId="10" fillId="4" borderId="16" xfId="0" applyNumberFormat="1" applyFont="1" applyFill="1" applyBorder="1" applyAlignment="1" applyProtection="1">
      <alignment horizontal="center" vertical="center" wrapText="1"/>
    </xf>
    <xf numFmtId="164" fontId="10" fillId="4" borderId="17" xfId="0" applyNumberFormat="1" applyFont="1" applyFill="1" applyBorder="1" applyAlignment="1" applyProtection="1">
      <alignment horizontal="center" vertical="center"/>
    </xf>
    <xf numFmtId="164" fontId="10" fillId="4" borderId="18" xfId="0" applyNumberFormat="1" applyFont="1" applyFill="1" applyBorder="1" applyAlignment="1" applyProtection="1">
      <alignment horizontal="center" vertical="center"/>
    </xf>
    <xf numFmtId="0" fontId="13" fillId="0" borderId="38" xfId="0" applyFont="1" applyFill="1" applyBorder="1" applyAlignment="1" applyProtection="1">
      <alignment horizontal="center" vertical="center"/>
    </xf>
    <xf numFmtId="0" fontId="12" fillId="4" borderId="10" xfId="0" applyFont="1" applyFill="1" applyBorder="1" applyAlignment="1" applyProtection="1">
      <alignment horizontal="left" vertical="center" wrapText="1" indent="1"/>
    </xf>
    <xf numFmtId="0" fontId="12" fillId="4" borderId="0" xfId="0" applyFont="1" applyFill="1" applyBorder="1" applyAlignment="1" applyProtection="1">
      <alignment horizontal="left" vertical="center" wrapText="1" indent="1"/>
    </xf>
    <xf numFmtId="0" fontId="12" fillId="4" borderId="11" xfId="0" applyFont="1" applyFill="1" applyBorder="1" applyAlignment="1" applyProtection="1">
      <alignment horizontal="left" vertical="center" wrapText="1" indent="1"/>
    </xf>
    <xf numFmtId="0" fontId="12" fillId="4" borderId="12" xfId="0" applyFont="1" applyFill="1" applyBorder="1" applyAlignment="1" applyProtection="1">
      <alignment horizontal="left" vertical="center" wrapText="1" indent="1"/>
    </xf>
    <xf numFmtId="0" fontId="12" fillId="4" borderId="19" xfId="0" applyFont="1" applyFill="1" applyBorder="1" applyAlignment="1" applyProtection="1">
      <alignment horizontal="left" vertical="center" wrapText="1" indent="1"/>
    </xf>
    <xf numFmtId="0" fontId="12" fillId="4" borderId="27" xfId="0" applyFont="1" applyFill="1" applyBorder="1" applyAlignment="1" applyProtection="1">
      <alignment horizontal="left" vertical="center" wrapText="1" indent="1"/>
    </xf>
    <xf numFmtId="2" fontId="9" fillId="4" borderId="0" xfId="0" applyNumberFormat="1" applyFont="1" applyFill="1" applyBorder="1" applyAlignment="1" applyProtection="1">
      <alignment horizontal="center" vertical="center"/>
    </xf>
    <xf numFmtId="164" fontId="30" fillId="5" borderId="5" xfId="0" applyNumberFormat="1" applyFont="1" applyFill="1" applyBorder="1" applyAlignment="1" applyProtection="1">
      <alignment horizontal="center" vertical="center"/>
    </xf>
    <xf numFmtId="164" fontId="30" fillId="5" borderId="6" xfId="0" applyNumberFormat="1" applyFont="1" applyFill="1" applyBorder="1" applyAlignment="1" applyProtection="1">
      <alignment horizontal="center" vertical="center"/>
    </xf>
    <xf numFmtId="0" fontId="13" fillId="0" borderId="10" xfId="0" applyFont="1" applyFill="1" applyBorder="1" applyAlignment="1" applyProtection="1">
      <alignment horizontal="left" vertical="center" wrapText="1" indent="1"/>
    </xf>
    <xf numFmtId="0" fontId="13" fillId="0" borderId="0" xfId="0" applyFont="1" applyFill="1" applyBorder="1" applyAlignment="1" applyProtection="1">
      <alignment horizontal="left" vertical="center" wrapText="1" indent="1"/>
    </xf>
    <xf numFmtId="0" fontId="13" fillId="0" borderId="21" xfId="0" applyFont="1" applyFill="1" applyBorder="1" applyAlignment="1" applyProtection="1">
      <alignment horizontal="left" vertical="center" wrapText="1" indent="1"/>
    </xf>
    <xf numFmtId="0" fontId="15" fillId="0" borderId="18" xfId="0" applyFont="1" applyFill="1" applyBorder="1" applyAlignment="1" applyProtection="1">
      <alignment horizontal="left" vertical="center" wrapText="1" indent="1"/>
    </xf>
    <xf numFmtId="0" fontId="15" fillId="0" borderId="22" xfId="0" applyFont="1" applyFill="1" applyBorder="1" applyAlignment="1" applyProtection="1">
      <alignment horizontal="left" vertical="center" wrapText="1" indent="1"/>
    </xf>
    <xf numFmtId="0" fontId="15" fillId="0" borderId="16" xfId="0" applyFont="1" applyFill="1" applyBorder="1" applyAlignment="1" applyProtection="1">
      <alignment horizontal="left" vertical="center" wrapText="1" indent="1"/>
    </xf>
    <xf numFmtId="0" fontId="42" fillId="0" borderId="10" xfId="0" applyFont="1" applyBorder="1" applyAlignment="1" applyProtection="1">
      <alignment horizontal="center" vertical="center" wrapText="1"/>
    </xf>
    <xf numFmtId="0" fontId="42" fillId="0" borderId="0" xfId="0" applyFont="1" applyBorder="1" applyAlignment="1" applyProtection="1">
      <alignment horizontal="center" vertical="center" wrapText="1"/>
    </xf>
    <xf numFmtId="0" fontId="13" fillId="6" borderId="8" xfId="0" applyFont="1" applyFill="1" applyBorder="1" applyAlignment="1" applyProtection="1">
      <alignment horizontal="left" vertical="center" wrapText="1" indent="1"/>
    </xf>
    <xf numFmtId="0" fontId="13" fillId="6" borderId="38" xfId="0" applyFont="1" applyFill="1" applyBorder="1" applyAlignment="1" applyProtection="1">
      <alignment horizontal="left" vertical="center" wrapText="1" indent="1"/>
    </xf>
    <xf numFmtId="0" fontId="13" fillId="0" borderId="28" xfId="0" applyFont="1" applyFill="1" applyBorder="1" applyAlignment="1" applyProtection="1">
      <alignment horizontal="left" vertical="center" wrapText="1" indent="1"/>
    </xf>
    <xf numFmtId="0" fontId="13" fillId="0" borderId="29" xfId="0" applyFont="1" applyFill="1" applyBorder="1" applyAlignment="1" applyProtection="1">
      <alignment horizontal="left" vertical="center" wrapText="1" indent="1"/>
    </xf>
    <xf numFmtId="0" fontId="13" fillId="0" borderId="20" xfId="0" applyFont="1" applyFill="1" applyBorder="1" applyAlignment="1" applyProtection="1">
      <alignment horizontal="left" vertical="center" wrapText="1" indent="1"/>
    </xf>
    <xf numFmtId="0" fontId="13" fillId="6" borderId="8" xfId="0" applyFont="1" applyFill="1" applyBorder="1" applyAlignment="1" applyProtection="1">
      <alignment horizontal="left" vertical="center" indent="1"/>
    </xf>
    <xf numFmtId="0" fontId="13" fillId="6" borderId="38" xfId="0" applyFont="1" applyFill="1" applyBorder="1" applyAlignment="1" applyProtection="1">
      <alignment horizontal="left" vertical="center" indent="1"/>
    </xf>
    <xf numFmtId="0" fontId="15" fillId="0" borderId="33" xfId="0" applyFont="1" applyFill="1" applyBorder="1" applyAlignment="1" applyProtection="1">
      <alignment horizontal="left" vertical="center" wrapText="1" indent="1"/>
    </xf>
    <xf numFmtId="0" fontId="15" fillId="0" borderId="17" xfId="0" applyFont="1" applyFill="1" applyBorder="1" applyAlignment="1" applyProtection="1">
      <alignment horizontal="left" vertical="center" wrapText="1" indent="1"/>
    </xf>
    <xf numFmtId="0" fontId="14" fillId="6" borderId="16" xfId="0" applyFont="1" applyFill="1" applyBorder="1" applyAlignment="1" applyProtection="1">
      <alignment horizontal="center" vertical="center"/>
    </xf>
    <xf numFmtId="0" fontId="14" fillId="6" borderId="17" xfId="0" applyFont="1" applyFill="1" applyBorder="1" applyAlignment="1" applyProtection="1">
      <alignment horizontal="center" vertical="center"/>
    </xf>
    <xf numFmtId="0" fontId="14" fillId="6" borderId="18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0" fontId="13" fillId="0" borderId="30" xfId="0" applyFont="1" applyBorder="1" applyAlignment="1" applyProtection="1">
      <alignment horizontal="center" vertical="center" wrapText="1"/>
    </xf>
    <xf numFmtId="0" fontId="13" fillId="0" borderId="29" xfId="0" applyFont="1" applyBorder="1" applyAlignment="1" applyProtection="1">
      <alignment horizontal="center" vertical="center" wrapText="1"/>
    </xf>
    <xf numFmtId="0" fontId="15" fillId="0" borderId="29" xfId="0" applyFont="1" applyBorder="1" applyAlignment="1" applyProtection="1">
      <alignment horizontal="center" vertical="center" wrapText="1"/>
    </xf>
    <xf numFmtId="0" fontId="13" fillId="6" borderId="24" xfId="0" applyFont="1" applyFill="1" applyBorder="1" applyAlignment="1" applyProtection="1">
      <alignment horizontal="left" vertical="center" indent="1"/>
    </xf>
    <xf numFmtId="0" fontId="13" fillId="6" borderId="37" xfId="0" applyFont="1" applyFill="1" applyBorder="1" applyAlignment="1" applyProtection="1">
      <alignment horizontal="left" vertical="center" indent="1"/>
    </xf>
    <xf numFmtId="0" fontId="13" fillId="0" borderId="14" xfId="0" applyFont="1" applyFill="1" applyBorder="1" applyAlignment="1" applyProtection="1">
      <alignment horizontal="left" vertical="center" wrapText="1" indent="1"/>
    </xf>
    <xf numFmtId="0" fontId="13" fillId="0" borderId="15" xfId="0" applyFont="1" applyFill="1" applyBorder="1" applyAlignment="1" applyProtection="1">
      <alignment horizontal="left" vertical="center" wrapText="1" indent="1"/>
    </xf>
    <xf numFmtId="0" fontId="26" fillId="7" borderId="40" xfId="0" applyFont="1" applyFill="1" applyBorder="1" applyAlignment="1" applyProtection="1">
      <alignment horizontal="center" vertical="center" wrapText="1"/>
    </xf>
    <xf numFmtId="0" fontId="26" fillId="7" borderId="40" xfId="0" applyFont="1" applyFill="1" applyBorder="1" applyAlignment="1" applyProtection="1">
      <alignment horizontal="center" vertical="center"/>
    </xf>
    <xf numFmtId="0" fontId="26" fillId="7" borderId="41" xfId="0" applyFont="1" applyFill="1" applyBorder="1" applyAlignment="1" applyProtection="1">
      <alignment horizontal="center" vertical="center"/>
    </xf>
    <xf numFmtId="0" fontId="2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/>
    </xf>
    <xf numFmtId="0" fontId="7" fillId="8" borderId="0" xfId="0" applyFont="1" applyFill="1" applyBorder="1" applyAlignment="1" applyProtection="1">
      <alignment horizontal="center" vertical="center"/>
      <protection locked="0"/>
    </xf>
    <xf numFmtId="0" fontId="7" fillId="8" borderId="0" xfId="0" applyFont="1" applyFill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37"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CCFFCC"/>
      <color rgb="FFB7E197"/>
      <color rgb="FFFFA3C2"/>
      <color rgb="FFEEECE1"/>
      <color rgb="FFF4F2C4"/>
      <color rgb="FFFFFF99"/>
      <color rgb="FFFFE7B7"/>
      <color rgb="FFFF6600"/>
      <color rgb="FF30E441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158576586077522E-2"/>
          <c:y val="7.2992828688279152E-2"/>
          <c:w val="0.93519568319387048"/>
          <c:h val="0.9249819485348463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'Grille E51 Vierge'!$V$18:$V$22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86-4413-827F-57DFED700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5425984"/>
        <c:axId val="755421088"/>
      </c:barChart>
      <c:catAx>
        <c:axId val="755425984"/>
        <c:scaling>
          <c:orientation val="maxMin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crossAx val="755421088"/>
        <c:crossesAt val="0"/>
        <c:auto val="1"/>
        <c:lblAlgn val="ctr"/>
        <c:lblOffset val="100"/>
        <c:noMultiLvlLbl val="0"/>
      </c:catAx>
      <c:valAx>
        <c:axId val="755421088"/>
        <c:scaling>
          <c:orientation val="minMax"/>
          <c:max val="1"/>
          <c:min val="0"/>
        </c:scaling>
        <c:delete val="1"/>
        <c:axPos val="t"/>
        <c:numFmt formatCode="0.00%" sourceLinked="1"/>
        <c:majorTickMark val="out"/>
        <c:minorTickMark val="none"/>
        <c:tickLblPos val="nextTo"/>
        <c:crossAx val="755425984"/>
        <c:crosses val="autoZero"/>
        <c:crossBetween val="between"/>
        <c:majorUnit val="0.33330000000000004"/>
      </c:valAx>
      <c:spPr>
        <a:solidFill>
          <a:srgbClr val="FFFF99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51180555555555551" footer="0.51180555555555551"/>
    <c:pageSetup firstPageNumber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332522384290859E-2"/>
          <c:y val="0.14797260517331307"/>
          <c:w val="0.9350220088773753"/>
          <c:h val="0.8468325423053809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'Grille E51 Vierge'!$V$25:$V$27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D8-47E8-9952-CA419B8C8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5427616"/>
        <c:axId val="755428160"/>
      </c:barChart>
      <c:catAx>
        <c:axId val="755427616"/>
        <c:scaling>
          <c:orientation val="maxMin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crossAx val="755428160"/>
        <c:crossesAt val="0"/>
        <c:auto val="1"/>
        <c:lblAlgn val="ctr"/>
        <c:lblOffset val="100"/>
        <c:noMultiLvlLbl val="0"/>
      </c:catAx>
      <c:valAx>
        <c:axId val="755428160"/>
        <c:scaling>
          <c:orientation val="minMax"/>
          <c:max val="1"/>
          <c:min val="0"/>
        </c:scaling>
        <c:delete val="1"/>
        <c:axPos val="t"/>
        <c:numFmt formatCode="0.00%" sourceLinked="1"/>
        <c:majorTickMark val="out"/>
        <c:minorTickMark val="none"/>
        <c:tickLblPos val="nextTo"/>
        <c:crossAx val="755427616"/>
        <c:crosses val="autoZero"/>
        <c:crossBetween val="between"/>
        <c:majorUnit val="0.33330000000000004"/>
      </c:valAx>
      <c:spPr>
        <a:solidFill>
          <a:srgbClr val="FFFF99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51180555555555551" footer="0.51180555555555551"/>
    <c:pageSetup firstPageNumber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235717526242653E-3"/>
          <c:y val="4.7084697213883534E-3"/>
          <c:w val="0.95863136468956356"/>
          <c:h val="0.9952915302786116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'Grille E51 Vierge'!$V$30:$V$35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B8-402B-B874-C1534F63D1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5303536"/>
        <c:axId val="955238272"/>
      </c:barChart>
      <c:catAx>
        <c:axId val="755303536"/>
        <c:scaling>
          <c:orientation val="maxMin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crossAx val="955238272"/>
        <c:crossesAt val="0"/>
        <c:auto val="1"/>
        <c:lblAlgn val="ctr"/>
        <c:lblOffset val="100"/>
        <c:noMultiLvlLbl val="0"/>
      </c:catAx>
      <c:valAx>
        <c:axId val="955238272"/>
        <c:scaling>
          <c:orientation val="minMax"/>
          <c:max val="1"/>
          <c:min val="0"/>
        </c:scaling>
        <c:delete val="1"/>
        <c:axPos val="t"/>
        <c:numFmt formatCode="0.00%" sourceLinked="1"/>
        <c:majorTickMark val="out"/>
        <c:minorTickMark val="none"/>
        <c:tickLblPos val="nextTo"/>
        <c:crossAx val="755303536"/>
        <c:crosses val="autoZero"/>
        <c:crossBetween val="between"/>
        <c:majorUnit val="0.33330000000000004"/>
      </c:valAx>
      <c:spPr>
        <a:solidFill>
          <a:srgbClr val="FFFF99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51180555555555551" footer="0.51180555555555551"/>
    <c:pageSetup firstPageNumber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628465326172534E-2"/>
          <c:y val="4.7084697213883534E-3"/>
          <c:w val="0.91372632632195694"/>
          <c:h val="0.9952915302786116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'Grille E51 Vierge'!$V$38:$V$40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21-4CA9-AB95-8B2C848B37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5224672"/>
        <c:axId val="955231744"/>
      </c:barChart>
      <c:catAx>
        <c:axId val="955224672"/>
        <c:scaling>
          <c:orientation val="maxMin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crossAx val="955231744"/>
        <c:crossesAt val="0"/>
        <c:auto val="1"/>
        <c:lblAlgn val="ctr"/>
        <c:lblOffset val="100"/>
        <c:noMultiLvlLbl val="0"/>
      </c:catAx>
      <c:valAx>
        <c:axId val="955231744"/>
        <c:scaling>
          <c:orientation val="minMax"/>
          <c:max val="1"/>
          <c:min val="0"/>
        </c:scaling>
        <c:delete val="1"/>
        <c:axPos val="t"/>
        <c:numFmt formatCode="0.00%" sourceLinked="1"/>
        <c:majorTickMark val="out"/>
        <c:minorTickMark val="none"/>
        <c:tickLblPos val="nextTo"/>
        <c:crossAx val="955224672"/>
        <c:crosses val="autoZero"/>
        <c:crossBetween val="between"/>
        <c:majorUnit val="0.33330000000000004"/>
      </c:valAx>
      <c:spPr>
        <a:solidFill>
          <a:srgbClr val="FFFF99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51180555555555551" footer="0.51180555555555551"/>
    <c:pageSetup firstPageNumber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502020899912157E-2"/>
          <c:y val="4.7084697213883534E-3"/>
          <c:w val="0.92985200526520528"/>
          <c:h val="0.9952915302786116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'Grille E51 Vierge'!$V$43:$V$46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63-484D-9205-7E6D27FD3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5233920"/>
        <c:axId val="955225760"/>
      </c:barChart>
      <c:catAx>
        <c:axId val="955233920"/>
        <c:scaling>
          <c:orientation val="maxMin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crossAx val="955225760"/>
        <c:crossesAt val="0"/>
        <c:auto val="1"/>
        <c:lblAlgn val="ctr"/>
        <c:lblOffset val="100"/>
        <c:noMultiLvlLbl val="0"/>
      </c:catAx>
      <c:valAx>
        <c:axId val="955225760"/>
        <c:scaling>
          <c:orientation val="minMax"/>
          <c:max val="1"/>
          <c:min val="0"/>
        </c:scaling>
        <c:delete val="1"/>
        <c:axPos val="t"/>
        <c:numFmt formatCode="0.00%" sourceLinked="1"/>
        <c:majorTickMark val="out"/>
        <c:minorTickMark val="none"/>
        <c:tickLblPos val="nextTo"/>
        <c:crossAx val="955233920"/>
        <c:crosses val="autoZero"/>
        <c:crossBetween val="between"/>
        <c:majorUnit val="0.33330000000000004"/>
      </c:valAx>
      <c:spPr>
        <a:solidFill>
          <a:srgbClr val="FFFF99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51180555555555551" footer="0.51180555555555551"/>
    <c:pageSetup firstPageNumber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967860374615329E-2"/>
          <c:y val="4.7084697213883534E-3"/>
          <c:w val="0.92438693127351423"/>
          <c:h val="0.9952915302786116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'Grille E51 Vierge'!$V$49:$V$52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EC-4B8A-8559-D2B1C4811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5235008"/>
        <c:axId val="955225216"/>
      </c:barChart>
      <c:catAx>
        <c:axId val="955235008"/>
        <c:scaling>
          <c:orientation val="maxMin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crossAx val="955225216"/>
        <c:crossesAt val="0"/>
        <c:auto val="1"/>
        <c:lblAlgn val="ctr"/>
        <c:lblOffset val="100"/>
        <c:noMultiLvlLbl val="0"/>
      </c:catAx>
      <c:valAx>
        <c:axId val="955225216"/>
        <c:scaling>
          <c:orientation val="minMax"/>
          <c:max val="1"/>
          <c:min val="0"/>
        </c:scaling>
        <c:delete val="1"/>
        <c:axPos val="t"/>
        <c:numFmt formatCode="0.00%" sourceLinked="1"/>
        <c:majorTickMark val="out"/>
        <c:minorTickMark val="none"/>
        <c:tickLblPos val="nextTo"/>
        <c:crossAx val="955235008"/>
        <c:crosses val="autoZero"/>
        <c:crossBetween val="between"/>
        <c:majorUnit val="0.33330000000000004"/>
      </c:valAx>
      <c:spPr>
        <a:solidFill>
          <a:srgbClr val="FFFF99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51180555555555551" footer="0.51180555555555551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image" Target="../media/image2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16</xdr:row>
      <xdr:rowOff>100263</xdr:rowOff>
    </xdr:from>
    <xdr:to>
      <xdr:col>17</xdr:col>
      <xdr:colOff>0</xdr:colOff>
      <xdr:row>22</xdr:row>
      <xdr:rowOff>0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23</xdr:row>
      <xdr:rowOff>60159</xdr:rowOff>
    </xdr:from>
    <xdr:to>
      <xdr:col>16</xdr:col>
      <xdr:colOff>598432</xdr:colOff>
      <xdr:row>27</xdr:row>
      <xdr:rowOff>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41413</xdr:colOff>
      <xdr:row>28</xdr:row>
      <xdr:rowOff>485069</xdr:rowOff>
    </xdr:from>
    <xdr:to>
      <xdr:col>17</xdr:col>
      <xdr:colOff>4845</xdr:colOff>
      <xdr:row>35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717</xdr:colOff>
      <xdr:row>37</xdr:row>
      <xdr:rowOff>13805</xdr:rowOff>
    </xdr:from>
    <xdr:to>
      <xdr:col>17</xdr:col>
      <xdr:colOff>4845</xdr:colOff>
      <xdr:row>40</xdr:row>
      <xdr:rowOff>0</xdr:rowOff>
    </xdr:to>
    <xdr:graphicFrame macro="">
      <xdr:nvGraphicFramePr>
        <xdr:cNvPr id="5" name="Chart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40822</xdr:colOff>
      <xdr:row>41</xdr:row>
      <xdr:rowOff>485069</xdr:rowOff>
    </xdr:from>
    <xdr:to>
      <xdr:col>17</xdr:col>
      <xdr:colOff>3118</xdr:colOff>
      <xdr:row>46</xdr:row>
      <xdr:rowOff>0</xdr:rowOff>
    </xdr:to>
    <xdr:graphicFrame macro="">
      <xdr:nvGraphicFramePr>
        <xdr:cNvPr id="6" name="Chart 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717</xdr:colOff>
      <xdr:row>48</xdr:row>
      <xdr:rowOff>13805</xdr:rowOff>
    </xdr:from>
    <xdr:to>
      <xdr:col>17</xdr:col>
      <xdr:colOff>4845</xdr:colOff>
      <xdr:row>51</xdr:row>
      <xdr:rowOff>759239</xdr:rowOff>
    </xdr:to>
    <xdr:graphicFrame macro="">
      <xdr:nvGraphicFramePr>
        <xdr:cNvPr id="7" name="Chart 3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18430</xdr:colOff>
      <xdr:row>16</xdr:row>
      <xdr:rowOff>149930</xdr:rowOff>
    </xdr:from>
    <xdr:to>
      <xdr:col>16</xdr:col>
      <xdr:colOff>18430</xdr:colOff>
      <xdr:row>53</xdr:row>
      <xdr:rowOff>269875</xdr:rowOff>
    </xdr:to>
    <xdr:sp macro="" textlink="">
      <xdr:nvSpPr>
        <xdr:cNvPr id="8" name="Line 2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ShapeType="1"/>
        </xdr:cNvSpPr>
      </xdr:nvSpPr>
      <xdr:spPr bwMode="auto">
        <a:xfrm flipV="1">
          <a:off x="14515480" y="7227005"/>
          <a:ext cx="0" cy="23818145"/>
        </a:xfrm>
        <a:prstGeom prst="line">
          <a:avLst/>
        </a:prstGeom>
        <a:noFill/>
        <a:ln w="9360">
          <a:solidFill>
            <a:srgbClr val="FF0000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476250</xdr:colOff>
      <xdr:row>61</xdr:row>
      <xdr:rowOff>419100</xdr:rowOff>
    </xdr:from>
    <xdr:to>
      <xdr:col>19</xdr:col>
      <xdr:colOff>114300</xdr:colOff>
      <xdr:row>62</xdr:row>
      <xdr:rowOff>419100</xdr:rowOff>
    </xdr:to>
    <xdr:sp macro="[0]!Ellipse11_Cliquer" textlink="">
      <xdr:nvSpPr>
        <xdr:cNvPr id="10" name="Ellips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4973300" y="35937825"/>
          <a:ext cx="847725" cy="800100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217714</xdr:colOff>
      <xdr:row>0</xdr:row>
      <xdr:rowOff>435429</xdr:rowOff>
    </xdr:from>
    <xdr:to>
      <xdr:col>1</xdr:col>
      <xdr:colOff>1932214</xdr:colOff>
      <xdr:row>3</xdr:row>
      <xdr:rowOff>335376</xdr:rowOff>
    </xdr:to>
    <xdr:grpSp>
      <xdr:nvGrpSpPr>
        <xdr:cNvPr id="13" name="Group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pSpPr>
          <a:grpSpLocks/>
        </xdr:cNvGrpSpPr>
      </xdr:nvGrpSpPr>
      <xdr:grpSpPr bwMode="auto">
        <a:xfrm>
          <a:off x="312964" y="435429"/>
          <a:ext cx="1714500" cy="1410340"/>
          <a:chOff x="4395" y="1604"/>
          <a:chExt cx="2835" cy="299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049" name="Object 1" hidden="1">
                <a:extLst>
                  <a:ext uri="{63B3BB69-23CF-44E3-9099-C40C66FF867C}">
                    <a14:compatExt spid="_x0000_s2049"/>
                  </a:ext>
                  <a:ext uri="{FF2B5EF4-FFF2-40B4-BE49-F238E27FC236}">
                    <a16:creationId xmlns:a16="http://schemas.microsoft.com/office/drawing/2014/main" id="{00000000-0008-0000-0000-000001080000}"/>
                  </a:ext>
                </a:extLst>
              </xdr:cNvPr>
              <xdr:cNvSpPr/>
            </xdr:nvSpPr>
            <xdr:spPr bwMode="auto">
              <a:xfrm>
                <a:off x="4395" y="3387"/>
                <a:ext cx="2835" cy="1213"/>
              </a:xfrm>
              <a:prstGeom prst="rect">
                <a:avLst/>
              </a:prstGeom>
              <a:noFill/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</a:extLst>
            </xdr:spPr>
          </xdr:sp>
        </mc:Choice>
        <mc:Fallback/>
      </mc:AlternateContent>
      <xdr:pic>
        <xdr:nvPicPr>
          <xdr:cNvPr id="14" name="Image 13" descr="logoMENESR_sans%20marianne_avril2004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08" y="1604"/>
            <a:ext cx="2304" cy="18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4">
    <pageSetUpPr fitToPage="1"/>
  </sheetPr>
  <dimension ref="A1:AI66"/>
  <sheetViews>
    <sheetView showGridLines="0" tabSelected="1" view="pageBreakPreview" zoomScale="70" zoomScaleNormal="70" zoomScaleSheetLayoutView="70" zoomScalePageLayoutView="70" workbookViewId="0">
      <selection activeCell="B6" sqref="B6"/>
    </sheetView>
  </sheetViews>
  <sheetFormatPr baseColWidth="10" defaultColWidth="11.42578125" defaultRowHeight="44.25" x14ac:dyDescent="0.55000000000000004"/>
  <cols>
    <col min="1" max="1" width="1.42578125" style="57" customWidth="1"/>
    <col min="2" max="2" width="59.140625" style="55" customWidth="1"/>
    <col min="3" max="3" width="2.42578125" style="51" customWidth="1"/>
    <col min="4" max="4" width="3" style="51" customWidth="1"/>
    <col min="5" max="5" width="44.7109375" style="87" customWidth="1"/>
    <col min="6" max="6" width="15.85546875" style="87" customWidth="1"/>
    <col min="7" max="8" width="19.5703125" style="87" customWidth="1"/>
    <col min="9" max="9" width="5" style="86" customWidth="1"/>
    <col min="10" max="14" width="6.7109375" style="55" customWidth="1"/>
    <col min="15" max="15" width="10.28515625" style="122" customWidth="1"/>
    <col min="16" max="17" width="9" style="55" customWidth="1"/>
    <col min="18" max="18" width="6.42578125" style="55" customWidth="1"/>
    <col min="19" max="19" width="2.7109375" style="47" customWidth="1"/>
    <col min="20" max="22" width="8.7109375" style="47" customWidth="1"/>
    <col min="23" max="23" width="10" style="47" customWidth="1"/>
    <col min="24" max="27" width="8.7109375" style="47" customWidth="1"/>
    <col min="28" max="31" width="7.7109375" style="47" customWidth="1"/>
    <col min="32" max="33" width="7.7109375" style="48" customWidth="1"/>
    <col min="34" max="34" width="11.42578125" style="48"/>
    <col min="35" max="35" width="11.42578125" style="49"/>
    <col min="36" max="16384" width="11.42578125" style="55"/>
  </cols>
  <sheetData>
    <row r="1" spans="1:35" s="48" customFormat="1" ht="39.75" customHeight="1" x14ac:dyDescent="0.2">
      <c r="A1" s="232" t="s">
        <v>44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115"/>
      <c r="P1" s="46"/>
      <c r="Q1" s="46"/>
      <c r="R1" s="46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I1" s="49"/>
    </row>
    <row r="2" spans="1:35" s="48" customFormat="1" ht="39.75" customHeight="1" x14ac:dyDescent="0.25">
      <c r="A2" s="233"/>
      <c r="B2" s="233"/>
      <c r="C2" s="50"/>
      <c r="D2" s="51"/>
      <c r="E2" s="52"/>
      <c r="F2" s="52"/>
      <c r="G2" s="52"/>
      <c r="H2" s="52"/>
      <c r="I2" s="53"/>
      <c r="J2" s="234" t="s">
        <v>45</v>
      </c>
      <c r="K2" s="234"/>
      <c r="L2" s="234"/>
      <c r="M2" s="234"/>
      <c r="N2" s="234"/>
      <c r="O2" s="116"/>
      <c r="P2" s="1"/>
      <c r="Q2" s="1"/>
      <c r="R2" s="31"/>
      <c r="S2" s="3"/>
      <c r="T2" s="6"/>
      <c r="U2" s="3"/>
      <c r="V2" s="7"/>
      <c r="W2" s="7"/>
      <c r="X2" s="8"/>
      <c r="Y2" s="8"/>
      <c r="Z2" s="3"/>
      <c r="AA2" s="3"/>
      <c r="AB2" s="54"/>
      <c r="AC2" s="54"/>
      <c r="AD2" s="47"/>
      <c r="AE2" s="47"/>
      <c r="AI2" s="49"/>
    </row>
    <row r="3" spans="1:35" s="48" customFormat="1" ht="39.75" customHeight="1" x14ac:dyDescent="0.2">
      <c r="A3" s="167"/>
      <c r="B3" s="34" t="s">
        <v>60</v>
      </c>
      <c r="C3" s="127"/>
      <c r="E3" s="142"/>
      <c r="F3" s="128" t="s">
        <v>56</v>
      </c>
      <c r="G3" s="236"/>
      <c r="H3" s="236"/>
      <c r="I3" s="127"/>
      <c r="J3" s="235"/>
      <c r="K3" s="235"/>
      <c r="L3" s="235"/>
      <c r="M3" s="235"/>
      <c r="N3" s="235"/>
      <c r="O3" s="117"/>
      <c r="P3" s="1"/>
      <c r="Q3" s="1"/>
      <c r="R3" s="31"/>
      <c r="S3" s="3"/>
      <c r="T3" s="6"/>
      <c r="U3" s="3"/>
      <c r="V3" s="7"/>
      <c r="W3" s="7"/>
      <c r="X3" s="8"/>
      <c r="Y3" s="8"/>
      <c r="Z3" s="3"/>
      <c r="AA3" s="3"/>
      <c r="AB3" s="54"/>
      <c r="AC3" s="54"/>
      <c r="AD3" s="47"/>
      <c r="AE3" s="47"/>
      <c r="AI3" s="49"/>
    </row>
    <row r="4" spans="1:35" s="48" customFormat="1" ht="39.75" customHeight="1" x14ac:dyDescent="0.25">
      <c r="A4" s="167"/>
      <c r="B4" s="34"/>
      <c r="C4" s="127"/>
      <c r="E4" s="169" t="s">
        <v>88</v>
      </c>
      <c r="F4" s="128"/>
      <c r="G4" s="127"/>
      <c r="H4" s="127"/>
      <c r="I4" s="127"/>
      <c r="J4" s="234" t="s">
        <v>46</v>
      </c>
      <c r="K4" s="234"/>
      <c r="L4" s="234"/>
      <c r="M4" s="234"/>
      <c r="N4" s="234"/>
      <c r="O4" s="117"/>
      <c r="P4" s="1"/>
      <c r="Q4" s="1"/>
      <c r="R4" s="31"/>
      <c r="S4" s="3"/>
      <c r="T4" s="6"/>
      <c r="U4" s="3"/>
      <c r="V4" s="7"/>
      <c r="W4" s="7"/>
      <c r="X4" s="8"/>
      <c r="Y4" s="8"/>
      <c r="Z4" s="3"/>
      <c r="AA4" s="3"/>
      <c r="AB4" s="54"/>
      <c r="AC4" s="54"/>
      <c r="AD4" s="47"/>
      <c r="AE4" s="47"/>
      <c r="AI4" s="49"/>
    </row>
    <row r="5" spans="1:35" s="48" customFormat="1" ht="39.75" customHeight="1" x14ac:dyDescent="0.2">
      <c r="A5" s="167"/>
      <c r="B5" s="124" t="s">
        <v>55</v>
      </c>
      <c r="E5" s="170"/>
      <c r="F5" s="141" t="s">
        <v>58</v>
      </c>
      <c r="G5" s="170"/>
      <c r="H5" s="127"/>
      <c r="I5" s="127"/>
      <c r="J5" s="235"/>
      <c r="K5" s="235"/>
      <c r="L5" s="235"/>
      <c r="M5" s="235"/>
      <c r="N5" s="235"/>
      <c r="O5" s="117"/>
      <c r="P5" s="1"/>
      <c r="Q5" s="1"/>
      <c r="R5" s="31"/>
      <c r="S5" s="3"/>
      <c r="T5" s="6"/>
      <c r="U5" s="3"/>
      <c r="V5" s="7"/>
      <c r="W5" s="7"/>
      <c r="X5" s="8"/>
      <c r="Y5" s="8"/>
      <c r="Z5" s="3"/>
      <c r="AA5" s="3"/>
      <c r="AB5" s="54"/>
      <c r="AC5" s="54"/>
      <c r="AD5" s="47"/>
      <c r="AE5" s="47"/>
      <c r="AI5" s="49"/>
    </row>
    <row r="6" spans="1:35" s="48" customFormat="1" ht="39.75" customHeight="1" x14ac:dyDescent="0.25">
      <c r="A6" s="167"/>
      <c r="B6" s="167"/>
      <c r="C6" s="50"/>
      <c r="D6" s="51"/>
      <c r="E6" s="169" t="s">
        <v>89</v>
      </c>
      <c r="F6" s="52"/>
      <c r="G6" s="147"/>
      <c r="H6" s="52"/>
      <c r="I6" s="53"/>
      <c r="J6" s="234" t="s">
        <v>47</v>
      </c>
      <c r="K6" s="234"/>
      <c r="L6" s="234"/>
      <c r="M6" s="234"/>
      <c r="N6" s="234"/>
      <c r="O6" s="117"/>
      <c r="P6" s="1"/>
      <c r="Q6" s="1"/>
      <c r="R6" s="31"/>
      <c r="S6" s="3"/>
      <c r="T6" s="6"/>
      <c r="U6" s="3"/>
      <c r="V6" s="7"/>
      <c r="W6" s="7"/>
      <c r="X6" s="8"/>
      <c r="Y6" s="8"/>
      <c r="Z6" s="3"/>
      <c r="AA6" s="3"/>
      <c r="AB6" s="54"/>
      <c r="AC6" s="54"/>
      <c r="AD6" s="47"/>
      <c r="AE6" s="47"/>
      <c r="AI6" s="49"/>
    </row>
    <row r="7" spans="1:35" s="48" customFormat="1" ht="39.75" customHeight="1" x14ac:dyDescent="0.2">
      <c r="A7" s="167"/>
      <c r="B7" s="55"/>
      <c r="C7" s="34"/>
      <c r="D7" s="35" t="s">
        <v>57</v>
      </c>
      <c r="E7" s="145"/>
      <c r="F7" s="35" t="s">
        <v>43</v>
      </c>
      <c r="G7" s="170"/>
      <c r="H7" s="144"/>
      <c r="J7" s="235"/>
      <c r="K7" s="235"/>
      <c r="L7" s="235"/>
      <c r="M7" s="235"/>
      <c r="N7" s="235"/>
      <c r="O7" s="117"/>
      <c r="P7" s="1"/>
      <c r="Q7" s="1"/>
      <c r="R7" s="31"/>
      <c r="S7" s="3"/>
      <c r="T7" s="6"/>
      <c r="U7" s="3"/>
      <c r="V7" s="7"/>
      <c r="W7" s="7"/>
      <c r="X7" s="8"/>
      <c r="Y7" s="8"/>
      <c r="Z7" s="3"/>
      <c r="AA7" s="3"/>
      <c r="AB7" s="54"/>
      <c r="AC7" s="54"/>
      <c r="AD7" s="47"/>
      <c r="AE7" s="47"/>
      <c r="AI7" s="49"/>
    </row>
    <row r="8" spans="1:35" s="48" customFormat="1" ht="39.75" customHeight="1" x14ac:dyDescent="0.25">
      <c r="A8" s="167"/>
      <c r="B8" s="55"/>
      <c r="C8" s="34"/>
      <c r="D8" s="35"/>
      <c r="E8" s="145"/>
      <c r="F8" s="35"/>
      <c r="G8" s="138"/>
      <c r="H8" s="146"/>
      <c r="J8" s="168"/>
      <c r="K8" s="168"/>
      <c r="L8" s="168"/>
      <c r="M8" s="168"/>
      <c r="N8" s="168"/>
      <c r="O8" s="117"/>
      <c r="P8" s="1"/>
      <c r="Q8" s="1"/>
      <c r="R8" s="31"/>
      <c r="S8" s="3"/>
      <c r="T8" s="6"/>
      <c r="U8" s="3"/>
      <c r="V8" s="7"/>
      <c r="W8" s="7"/>
      <c r="X8" s="8"/>
      <c r="Y8" s="8"/>
      <c r="Z8" s="3"/>
      <c r="AA8" s="3"/>
      <c r="AB8" s="54"/>
      <c r="AC8" s="54"/>
      <c r="AD8" s="47"/>
      <c r="AE8" s="47"/>
      <c r="AI8" s="49"/>
    </row>
    <row r="9" spans="1:35" s="48" customFormat="1" ht="39.75" customHeight="1" x14ac:dyDescent="0.3">
      <c r="A9" s="167"/>
      <c r="B9" s="140"/>
      <c r="C9" s="139"/>
      <c r="F9" s="138"/>
      <c r="G9" s="138" t="str">
        <f>CONCATENATE(E5," ",E3," ",H9)</f>
        <v xml:space="preserve">  </v>
      </c>
      <c r="H9" s="138" t="str">
        <f>+MID(G3,1,2)</f>
        <v/>
      </c>
      <c r="I9" s="138"/>
      <c r="O9" s="117"/>
      <c r="P9" s="1"/>
      <c r="Q9" s="1"/>
      <c r="R9" s="31"/>
      <c r="S9" s="3"/>
      <c r="T9" s="6"/>
      <c r="U9" s="3"/>
      <c r="V9" s="7"/>
      <c r="W9" s="7"/>
      <c r="X9" s="8"/>
      <c r="Y9" s="8"/>
      <c r="Z9" s="3"/>
      <c r="AA9" s="3"/>
      <c r="AB9" s="54"/>
      <c r="AC9" s="54"/>
      <c r="AD9" s="47"/>
      <c r="AE9" s="47"/>
      <c r="AI9" s="49"/>
    </row>
    <row r="10" spans="1:35" s="48" customFormat="1" ht="39.75" customHeight="1" thickBot="1" x14ac:dyDescent="0.25">
      <c r="A10" s="56"/>
      <c r="G10" s="154"/>
      <c r="H10" s="154"/>
      <c r="O10" s="117"/>
      <c r="P10" s="1"/>
      <c r="Q10" s="1"/>
      <c r="S10" s="3"/>
      <c r="T10" s="6"/>
      <c r="U10" s="3"/>
      <c r="V10" s="7"/>
      <c r="W10" s="7"/>
      <c r="X10" s="8"/>
      <c r="Y10" s="8"/>
      <c r="Z10" s="3"/>
      <c r="AA10" s="3"/>
      <c r="AB10" s="54"/>
      <c r="AC10" s="54"/>
      <c r="AD10" s="47"/>
      <c r="AE10" s="47"/>
      <c r="AI10" s="49"/>
    </row>
    <row r="11" spans="1:35" s="48" customFormat="1" ht="60" customHeight="1" thickBot="1" x14ac:dyDescent="0.25">
      <c r="A11" s="56"/>
      <c r="B11" s="148" t="s">
        <v>48</v>
      </c>
      <c r="C11" s="149"/>
      <c r="D11" s="149"/>
      <c r="E11" s="149"/>
      <c r="F11" s="149"/>
      <c r="G11" s="149"/>
      <c r="H11" s="153" t="s">
        <v>59</v>
      </c>
      <c r="I11" s="155">
        <v>6</v>
      </c>
      <c r="J11" s="229" t="s">
        <v>49</v>
      </c>
      <c r="K11" s="230"/>
      <c r="L11" s="230"/>
      <c r="M11" s="230"/>
      <c r="N11" s="231"/>
      <c r="O11" s="118"/>
      <c r="P11" s="40"/>
      <c r="Q11" s="40"/>
      <c r="R11" s="40"/>
      <c r="S11" s="3"/>
      <c r="T11" s="6"/>
      <c r="U11" s="3"/>
      <c r="V11" s="7"/>
      <c r="W11" s="7"/>
      <c r="X11" s="8"/>
      <c r="Y11" s="8"/>
      <c r="Z11" s="3"/>
      <c r="AA11" s="3"/>
      <c r="AB11" s="54"/>
      <c r="AC11" s="54"/>
      <c r="AD11" s="47"/>
      <c r="AE11" s="47"/>
      <c r="AI11" s="49"/>
    </row>
    <row r="12" spans="1:35" s="48" customFormat="1" ht="21" customHeight="1" x14ac:dyDescent="0.2">
      <c r="A12" s="56"/>
      <c r="B12" s="36"/>
      <c r="C12" s="36"/>
      <c r="D12" s="36"/>
      <c r="E12" s="36"/>
      <c r="F12" s="36"/>
      <c r="G12" s="36"/>
      <c r="H12" s="36"/>
      <c r="I12" s="37"/>
      <c r="J12" s="38"/>
      <c r="K12" s="39"/>
      <c r="L12" s="39"/>
      <c r="M12" s="39"/>
      <c r="N12" s="39"/>
      <c r="O12" s="118"/>
      <c r="P12" s="40"/>
      <c r="Q12" s="40"/>
      <c r="R12" s="40"/>
      <c r="S12" s="3"/>
      <c r="T12" s="6"/>
      <c r="U12" s="3"/>
      <c r="V12" s="7"/>
      <c r="W12" s="7"/>
      <c r="X12" s="8"/>
      <c r="Y12" s="8"/>
      <c r="Z12" s="3"/>
      <c r="AA12" s="3"/>
      <c r="AB12" s="54"/>
      <c r="AC12" s="54"/>
      <c r="AD12" s="47"/>
      <c r="AE12" s="47"/>
      <c r="AI12" s="49"/>
    </row>
    <row r="13" spans="1:35" s="48" customFormat="1" ht="45.75" customHeight="1" x14ac:dyDescent="0.2">
      <c r="A13" s="56"/>
      <c r="B13" s="218" t="s">
        <v>50</v>
      </c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20"/>
      <c r="O13" s="118"/>
      <c r="P13" s="40"/>
      <c r="Q13" s="40"/>
      <c r="R13" s="40"/>
      <c r="S13" s="3"/>
      <c r="T13" s="6"/>
      <c r="U13" s="3"/>
      <c r="V13" s="7"/>
      <c r="W13" s="7"/>
      <c r="X13" s="8"/>
      <c r="Y13" s="8"/>
      <c r="Z13" s="3"/>
      <c r="AA13" s="3"/>
      <c r="AB13" s="54"/>
      <c r="AC13" s="54"/>
      <c r="AD13" s="47"/>
      <c r="AE13" s="47"/>
      <c r="AI13" s="49"/>
    </row>
    <row r="14" spans="1:35" s="48" customFormat="1" ht="21" customHeight="1" x14ac:dyDescent="0.2">
      <c r="A14" s="57"/>
      <c r="J14" s="221"/>
      <c r="K14" s="221"/>
      <c r="L14" s="221"/>
      <c r="M14" s="221"/>
      <c r="N14" s="221"/>
      <c r="O14" s="117"/>
      <c r="P14" s="1"/>
      <c r="R14" s="32"/>
      <c r="S14" s="3"/>
      <c r="T14" s="6"/>
      <c r="U14" s="3"/>
      <c r="V14" s="7"/>
      <c r="W14" s="7"/>
      <c r="X14" s="8"/>
      <c r="Y14" s="8"/>
      <c r="Z14" s="3"/>
      <c r="AA14" s="3"/>
      <c r="AB14" s="54"/>
      <c r="AC14" s="54"/>
      <c r="AD14" s="47"/>
      <c r="AE14" s="47"/>
      <c r="AI14" s="49"/>
    </row>
    <row r="15" spans="1:35" s="48" customFormat="1" ht="45.75" customHeight="1" x14ac:dyDescent="0.2">
      <c r="A15" s="57"/>
      <c r="B15" s="218" t="s">
        <v>53</v>
      </c>
      <c r="C15" s="219"/>
      <c r="D15" s="219"/>
      <c r="E15" s="219"/>
      <c r="F15" s="219"/>
      <c r="G15" s="219"/>
      <c r="H15" s="219"/>
      <c r="I15" s="220"/>
      <c r="J15" s="218" t="s">
        <v>52</v>
      </c>
      <c r="K15" s="219"/>
      <c r="L15" s="219"/>
      <c r="M15" s="219"/>
      <c r="N15" s="220"/>
      <c r="O15" s="117"/>
      <c r="P15" s="1"/>
      <c r="R15" s="32"/>
      <c r="S15" s="3"/>
      <c r="T15" s="6"/>
      <c r="U15" s="3"/>
      <c r="V15" s="7"/>
      <c r="W15" s="7"/>
      <c r="X15" s="8"/>
      <c r="Y15" s="8"/>
      <c r="Z15" s="3"/>
      <c r="AA15" s="3"/>
      <c r="AB15" s="54"/>
      <c r="AC15" s="54"/>
      <c r="AD15" s="47"/>
      <c r="AE15" s="47"/>
      <c r="AI15" s="49"/>
    </row>
    <row r="16" spans="1:35" s="48" customFormat="1" ht="45.75" customHeight="1" thickBot="1" x14ac:dyDescent="0.25">
      <c r="A16" s="58"/>
      <c r="B16" s="222" t="s">
        <v>51</v>
      </c>
      <c r="C16" s="223"/>
      <c r="D16" s="223"/>
      <c r="E16" s="224" t="s">
        <v>95</v>
      </c>
      <c r="F16" s="224"/>
      <c r="G16" s="224"/>
      <c r="H16" s="224"/>
      <c r="I16" s="224"/>
      <c r="O16" s="117"/>
      <c r="P16" s="1"/>
      <c r="R16" s="33"/>
      <c r="S16" s="3"/>
      <c r="T16" s="6"/>
      <c r="U16" s="3"/>
      <c r="V16" s="7"/>
      <c r="W16" s="7"/>
      <c r="X16" s="8"/>
      <c r="Y16" s="8"/>
      <c r="Z16" s="3"/>
      <c r="AA16" s="3"/>
      <c r="AB16" s="59"/>
      <c r="AC16" s="59"/>
      <c r="AD16" s="47"/>
      <c r="AE16" s="47"/>
      <c r="AI16" s="49"/>
    </row>
    <row r="17" spans="1:35" s="48" customFormat="1" ht="31.5" customHeight="1" thickBot="1" x14ac:dyDescent="0.3">
      <c r="A17" s="57"/>
      <c r="B17" s="42" t="s">
        <v>37</v>
      </c>
      <c r="C17" s="43"/>
      <c r="D17" s="225" t="s">
        <v>5</v>
      </c>
      <c r="E17" s="225"/>
      <c r="F17" s="225"/>
      <c r="G17" s="225"/>
      <c r="H17" s="226"/>
      <c r="I17" s="225"/>
      <c r="J17" s="60" t="s">
        <v>86</v>
      </c>
      <c r="K17" s="60" t="s">
        <v>91</v>
      </c>
      <c r="L17" s="60" t="s">
        <v>92</v>
      </c>
      <c r="M17" s="61" t="s">
        <v>93</v>
      </c>
      <c r="N17" s="62" t="s">
        <v>94</v>
      </c>
      <c r="O17" s="113"/>
      <c r="P17" s="29"/>
      <c r="Q17" s="29"/>
      <c r="R17" s="105">
        <v>0.16</v>
      </c>
      <c r="S17" s="3"/>
      <c r="T17" s="9">
        <f>IF(U17=1,SUMPRODUCT(T18:T22,U18:U22)/SUMPRODUCT(R18:R22,U18:U22),0)</f>
        <v>0</v>
      </c>
      <c r="U17" s="10">
        <f>IF(SUM(U18:U22)=0,0,1)</f>
        <v>0</v>
      </c>
      <c r="V17" s="11"/>
      <c r="W17" s="12">
        <f>SUM(W18:W22)</f>
        <v>1</v>
      </c>
      <c r="X17" s="13"/>
      <c r="Y17" s="13" t="b">
        <f>OR(Y22=FALSE,Y21=FALSE,Y20=FALSE,Y19=FALSE,Y18=FALSE)</f>
        <v>1</v>
      </c>
      <c r="Z17" s="10"/>
      <c r="AA17" s="10"/>
      <c r="AB17" s="63"/>
      <c r="AC17" s="63"/>
      <c r="AD17" s="47"/>
      <c r="AE17" s="47"/>
      <c r="AI17" s="49"/>
    </row>
    <row r="18" spans="1:35" s="66" customFormat="1" ht="61.5" customHeight="1" x14ac:dyDescent="0.2">
      <c r="A18" s="58"/>
      <c r="B18" s="227" t="s">
        <v>6</v>
      </c>
      <c r="C18" s="228"/>
      <c r="D18" s="228"/>
      <c r="E18" s="205" t="s">
        <v>62</v>
      </c>
      <c r="F18" s="205"/>
      <c r="G18" s="205"/>
      <c r="H18" s="205"/>
      <c r="I18" s="206"/>
      <c r="J18" s="158"/>
      <c r="K18" s="159"/>
      <c r="L18" s="159"/>
      <c r="M18" s="159"/>
      <c r="N18" s="160"/>
      <c r="O18" s="119" t="str">
        <f>IF(U18&gt;1,"◄",(IF(Z18&gt;0,"◄","")))</f>
        <v/>
      </c>
      <c r="P18" s="4"/>
      <c r="Q18" s="5"/>
      <c r="R18" s="106">
        <v>0.2</v>
      </c>
      <c r="S18" s="14"/>
      <c r="T18" s="15">
        <f>(IF(K18&lt;&gt;"",1/4,0)+IF(L18&lt;&gt;"",2/4,0)+IF(M18&lt;&gt;"",3/4,0)+IF(N18&lt;&gt;"",1,0))*R18*20</f>
        <v>0</v>
      </c>
      <c r="U18" s="14">
        <f>IF(J18="",IF(K18&lt;&gt;"",1,0)+IF(L18&lt;&gt;"",1,0)+IF(M18&lt;&gt;"",1,0)+IF(N18&lt;&gt;"",1,0),0)</f>
        <v>0</v>
      </c>
      <c r="V18" s="16">
        <f>IF(J18&lt;&gt;"",0,(IF(K18&lt;&gt;"",0.25,(T18/(R18*20)))))</f>
        <v>0</v>
      </c>
      <c r="W18" s="16">
        <f>IF(J18&lt;&gt;"",0,R18)</f>
        <v>0.2</v>
      </c>
      <c r="X18" s="17">
        <f>IF(O18&lt;&gt;"",1,0)</f>
        <v>0</v>
      </c>
      <c r="Y18" s="17" t="b">
        <f>IF(J18="",OR(K18&lt;&gt;"",L18&lt;&gt;"",M18&lt;&gt;"",N18&lt;&gt;""),0)</f>
        <v>0</v>
      </c>
      <c r="Z18" s="14">
        <f>IF(J18&lt;&gt;"",IF(K18&lt;&gt;"",1,0)+IF(L18&lt;&gt;"",1,0)+IF(M18&lt;&gt;"",1,0)+IF(N18&lt;&gt;"",1,0),0)</f>
        <v>0</v>
      </c>
      <c r="AA18" s="18"/>
      <c r="AB18" s="64"/>
      <c r="AC18" s="64"/>
      <c r="AD18" s="65"/>
      <c r="AE18" s="65"/>
      <c r="AI18" s="67"/>
    </row>
    <row r="19" spans="1:35" s="66" customFormat="1" ht="61.5" customHeight="1" x14ac:dyDescent="0.2">
      <c r="A19" s="58"/>
      <c r="B19" s="201" t="s">
        <v>7</v>
      </c>
      <c r="C19" s="202"/>
      <c r="D19" s="203"/>
      <c r="E19" s="205" t="s">
        <v>63</v>
      </c>
      <c r="F19" s="205"/>
      <c r="G19" s="205"/>
      <c r="H19" s="205"/>
      <c r="I19" s="206"/>
      <c r="J19" s="161"/>
      <c r="K19" s="162"/>
      <c r="L19" s="162"/>
      <c r="M19" s="162"/>
      <c r="N19" s="163"/>
      <c r="O19" s="119" t="str">
        <f>IF(U19&gt;1,"◄",(IF(Z19&gt;0,"◄","")))</f>
        <v/>
      </c>
      <c r="P19" s="4"/>
      <c r="Q19" s="5"/>
      <c r="R19" s="106">
        <v>0.2</v>
      </c>
      <c r="S19" s="14"/>
      <c r="T19" s="15">
        <f t="shared" ref="T19:T22" si="0">(IF(K19&lt;&gt;"",1/4,0)+IF(L19&lt;&gt;"",2/4,0)+IF(M19&lt;&gt;"",3/4,0)+IF(N19&lt;&gt;"",1,0))*R19*20</f>
        <v>0</v>
      </c>
      <c r="U19" s="14">
        <f>IF(J19="",IF(K19&lt;&gt;"",1,0)+IF(L19&lt;&gt;"",1,0)+IF(M19&lt;&gt;"",1,0)+IF(N19&lt;&gt;"",1,0),0)</f>
        <v>0</v>
      </c>
      <c r="V19" s="16">
        <f t="shared" ref="V19:V22" si="1">IF(J19&lt;&gt;"",0,(IF(K19&lt;&gt;"",0.25,(T19/(R19*20)))))</f>
        <v>0</v>
      </c>
      <c r="W19" s="16">
        <f>IF(J19&lt;&gt;"",0,R19)</f>
        <v>0.2</v>
      </c>
      <c r="X19" s="17">
        <f>IF(O19&lt;&gt;"",1,0)</f>
        <v>0</v>
      </c>
      <c r="Y19" s="17" t="b">
        <f>IF(J19="",OR(K19&lt;&gt;"",L19&lt;&gt;"",M19&lt;&gt;"",N19&lt;&gt;""),0)</f>
        <v>0</v>
      </c>
      <c r="Z19" s="14">
        <f>IF(J19&lt;&gt;"",IF(K19&lt;&gt;"",1,0)+IF(L19&lt;&gt;"",1,0)+IF(M19&lt;&gt;"",1,0)+IF(N19&lt;&gt;"",1,0),0)</f>
        <v>0</v>
      </c>
      <c r="AA19" s="18"/>
      <c r="AB19" s="64"/>
      <c r="AC19" s="64"/>
      <c r="AD19" s="65"/>
      <c r="AE19" s="65"/>
      <c r="AI19" s="67"/>
    </row>
    <row r="20" spans="1:35" s="66" customFormat="1" ht="61.5" customHeight="1" x14ac:dyDescent="0.2">
      <c r="A20" s="58"/>
      <c r="B20" s="201" t="s">
        <v>8</v>
      </c>
      <c r="C20" s="202"/>
      <c r="D20" s="203"/>
      <c r="E20" s="206" t="s">
        <v>64</v>
      </c>
      <c r="F20" s="217"/>
      <c r="G20" s="217"/>
      <c r="H20" s="217"/>
      <c r="I20" s="217"/>
      <c r="J20" s="161"/>
      <c r="K20" s="162"/>
      <c r="L20" s="162"/>
      <c r="M20" s="162"/>
      <c r="N20" s="163"/>
      <c r="O20" s="119" t="str">
        <f>IF(U20&gt;1,"◄",(IF(Z20&gt;0,"◄","")))</f>
        <v/>
      </c>
      <c r="P20" s="4"/>
      <c r="Q20" s="5"/>
      <c r="R20" s="106">
        <v>0.2</v>
      </c>
      <c r="S20" s="14"/>
      <c r="T20" s="15">
        <f t="shared" si="0"/>
        <v>0</v>
      </c>
      <c r="U20" s="14">
        <f>IF(J20="",IF(K20&lt;&gt;"",1,0)+IF(L20&lt;&gt;"",1,0)+IF(M20&lt;&gt;"",1,0)+IF(N20&lt;&gt;"",1,0),0)</f>
        <v>0</v>
      </c>
      <c r="V20" s="16">
        <f t="shared" si="1"/>
        <v>0</v>
      </c>
      <c r="W20" s="16">
        <f>IF(J20&lt;&gt;"",0,R20)</f>
        <v>0.2</v>
      </c>
      <c r="X20" s="17">
        <f>IF(O20&lt;&gt;"",1,0)</f>
        <v>0</v>
      </c>
      <c r="Y20" s="17" t="b">
        <f>IF(J20="",OR(K20&lt;&gt;"",L20&lt;&gt;"",M20&lt;&gt;"",N20&lt;&gt;""),0)</f>
        <v>0</v>
      </c>
      <c r="Z20" s="14">
        <f>IF(J20&lt;&gt;"",IF(K20&lt;&gt;"",1,0)+IF(L20&lt;&gt;"",1,0)+IF(M20&lt;&gt;"",1,0)+IF(N20&lt;&gt;"",1,0),0)</f>
        <v>0</v>
      </c>
      <c r="AA20" s="18"/>
      <c r="AB20" s="64"/>
      <c r="AC20" s="64"/>
      <c r="AD20" s="65"/>
      <c r="AE20" s="65"/>
      <c r="AI20" s="67"/>
    </row>
    <row r="21" spans="1:35" s="66" customFormat="1" ht="61.5" customHeight="1" x14ac:dyDescent="0.2">
      <c r="A21" s="58"/>
      <c r="B21" s="201" t="s">
        <v>9</v>
      </c>
      <c r="C21" s="202"/>
      <c r="D21" s="203"/>
      <c r="E21" s="205" t="s">
        <v>65</v>
      </c>
      <c r="F21" s="205"/>
      <c r="G21" s="205"/>
      <c r="H21" s="205"/>
      <c r="I21" s="206"/>
      <c r="J21" s="161"/>
      <c r="K21" s="162"/>
      <c r="L21" s="162"/>
      <c r="M21" s="162"/>
      <c r="N21" s="163"/>
      <c r="O21" s="119" t="str">
        <f>IF(U21&gt;1,"◄",(IF(Z21&gt;0,"◄","")))</f>
        <v/>
      </c>
      <c r="P21" s="4"/>
      <c r="Q21" s="5"/>
      <c r="R21" s="106">
        <v>0.2</v>
      </c>
      <c r="S21" s="14"/>
      <c r="T21" s="15">
        <f t="shared" si="0"/>
        <v>0</v>
      </c>
      <c r="U21" s="14">
        <f>IF(J21="",IF(K21&lt;&gt;"",1,0)+IF(L21&lt;&gt;"",1,0)+IF(M21&lt;&gt;"",1,0)+IF(N21&lt;&gt;"",1,0),0)</f>
        <v>0</v>
      </c>
      <c r="V21" s="16">
        <f t="shared" si="1"/>
        <v>0</v>
      </c>
      <c r="W21" s="16">
        <f>IF(J21&lt;&gt;"",0,R21)</f>
        <v>0.2</v>
      </c>
      <c r="X21" s="17">
        <f>IF(O21&lt;&gt;"",1,0)</f>
        <v>0</v>
      </c>
      <c r="Y21" s="17" t="b">
        <f>IF(J21="",OR(K21&lt;&gt;"",L21&lt;&gt;"",M21&lt;&gt;"",N21&lt;&gt;""),0)</f>
        <v>0</v>
      </c>
      <c r="Z21" s="14">
        <f>IF(J21&lt;&gt;"",IF(K21&lt;&gt;"",1,0)+IF(L21&lt;&gt;"",1,0)+IF(M21&lt;&gt;"",1,0)+IF(N21&lt;&gt;"",1,0),0)</f>
        <v>0</v>
      </c>
      <c r="AA21" s="18"/>
      <c r="AB21" s="64"/>
      <c r="AC21" s="64"/>
      <c r="AD21" s="65"/>
      <c r="AE21" s="65"/>
      <c r="AI21" s="67"/>
    </row>
    <row r="22" spans="1:35" s="66" customFormat="1" ht="61.5" customHeight="1" thickBot="1" x14ac:dyDescent="0.25">
      <c r="A22" s="58"/>
      <c r="B22" s="174" t="s">
        <v>10</v>
      </c>
      <c r="C22" s="175"/>
      <c r="D22" s="176"/>
      <c r="E22" s="178" t="s">
        <v>66</v>
      </c>
      <c r="F22" s="178"/>
      <c r="G22" s="178"/>
      <c r="H22" s="178"/>
      <c r="I22" s="179"/>
      <c r="J22" s="164"/>
      <c r="K22" s="165"/>
      <c r="L22" s="165"/>
      <c r="M22" s="165"/>
      <c r="N22" s="166"/>
      <c r="O22" s="119" t="str">
        <f>IF(U22&gt;1,"◄",(IF(Z22&gt;0,"◄","")))</f>
        <v/>
      </c>
      <c r="P22" s="4"/>
      <c r="Q22" s="5"/>
      <c r="R22" s="106">
        <v>0.2</v>
      </c>
      <c r="S22" s="14"/>
      <c r="T22" s="15">
        <f t="shared" si="0"/>
        <v>0</v>
      </c>
      <c r="U22" s="14">
        <f>IF(J22="",IF(K22&lt;&gt;"",1,0)+IF(L22&lt;&gt;"",1,0)+IF(M22&lt;&gt;"",1,0)+IF(N22&lt;&gt;"",1,0),0)</f>
        <v>0</v>
      </c>
      <c r="V22" s="16">
        <f t="shared" si="1"/>
        <v>0</v>
      </c>
      <c r="W22" s="16">
        <f>IF(J22&lt;&gt;"",0,R22)</f>
        <v>0.2</v>
      </c>
      <c r="X22" s="17">
        <f>IF(O22&lt;&gt;"",1,0)</f>
        <v>0</v>
      </c>
      <c r="Y22" s="17" t="b">
        <f>IF(J22="",OR(K22&lt;&gt;"",L22&lt;&gt;"",M22&lt;&gt;"",N22&lt;&gt;""),0)</f>
        <v>0</v>
      </c>
      <c r="Z22" s="14">
        <f>IF(J22&lt;&gt;"",IF(K22&lt;&gt;"",1,0)+IF(L22&lt;&gt;"",1,0)+IF(M22&lt;&gt;"",1,0)+IF(N22&lt;&gt;"",1,0),0)</f>
        <v>0</v>
      </c>
      <c r="AA22" s="18"/>
      <c r="AB22" s="64"/>
      <c r="AC22" s="64"/>
      <c r="AD22" s="65"/>
      <c r="AE22" s="65"/>
      <c r="AI22" s="67"/>
    </row>
    <row r="23" spans="1:35" s="66" customFormat="1" ht="12.75" customHeight="1" thickBot="1" x14ac:dyDescent="0.25">
      <c r="A23" s="58"/>
      <c r="B23" s="68"/>
      <c r="C23" s="68"/>
      <c r="D23" s="68"/>
      <c r="E23" s="69"/>
      <c r="F23" s="69"/>
      <c r="G23" s="69"/>
      <c r="H23" s="69"/>
      <c r="I23" s="69"/>
      <c r="J23" s="107"/>
      <c r="K23" s="108"/>
      <c r="L23" s="108"/>
      <c r="M23" s="108"/>
      <c r="N23" s="108"/>
      <c r="O23" s="119"/>
      <c r="P23" s="41"/>
      <c r="Q23" s="41"/>
      <c r="R23" s="109"/>
      <c r="S23" s="14"/>
      <c r="T23" s="15"/>
      <c r="U23" s="14"/>
      <c r="V23" s="16"/>
      <c r="W23" s="16"/>
      <c r="X23" s="17"/>
      <c r="Y23" s="17"/>
      <c r="Z23" s="14"/>
      <c r="AA23" s="18"/>
      <c r="AB23" s="70"/>
      <c r="AC23" s="70"/>
      <c r="AD23" s="65"/>
      <c r="AE23" s="65"/>
      <c r="AI23" s="67"/>
    </row>
    <row r="24" spans="1:35" s="66" customFormat="1" ht="39" customHeight="1" thickBot="1" x14ac:dyDescent="0.3">
      <c r="A24" s="58"/>
      <c r="B24" s="44" t="s">
        <v>38</v>
      </c>
      <c r="C24" s="45"/>
      <c r="D24" s="214" t="s">
        <v>11</v>
      </c>
      <c r="E24" s="214"/>
      <c r="F24" s="214"/>
      <c r="G24" s="214"/>
      <c r="H24" s="215"/>
      <c r="I24" s="214"/>
      <c r="J24" s="60" t="s">
        <v>86</v>
      </c>
      <c r="K24" s="60" t="s">
        <v>91</v>
      </c>
      <c r="L24" s="60" t="s">
        <v>92</v>
      </c>
      <c r="M24" s="61" t="s">
        <v>93</v>
      </c>
      <c r="N24" s="62" t="s">
        <v>94</v>
      </c>
      <c r="O24" s="114"/>
      <c r="P24" s="71"/>
      <c r="Q24" s="71"/>
      <c r="R24" s="110">
        <v>0.17</v>
      </c>
      <c r="S24" s="14"/>
      <c r="T24" s="19">
        <f>IF(U24=1,SUMPRODUCT(T25:T27,U25:U27)/SUMPRODUCT(R25:R27,U25:U27),0)</f>
        <v>0</v>
      </c>
      <c r="U24" s="20">
        <f>IF(SUM(U25:U27)=0,0,1)</f>
        <v>0</v>
      </c>
      <c r="V24" s="21"/>
      <c r="W24" s="22">
        <f>SUM(W25:W27)</f>
        <v>1</v>
      </c>
      <c r="X24" s="23"/>
      <c r="Y24" s="23" t="b">
        <f>OR(Y27=FALSE,Y26=FALSE,Y25=FALSE)</f>
        <v>1</v>
      </c>
      <c r="Z24" s="20"/>
      <c r="AA24" s="21"/>
      <c r="AB24" s="72"/>
      <c r="AC24" s="73"/>
      <c r="AD24" s="73"/>
      <c r="AE24" s="65"/>
      <c r="AI24" s="67"/>
    </row>
    <row r="25" spans="1:35" s="66" customFormat="1" ht="61.5" customHeight="1" x14ac:dyDescent="0.2">
      <c r="A25" s="58"/>
      <c r="B25" s="211" t="s">
        <v>12</v>
      </c>
      <c r="C25" s="212"/>
      <c r="D25" s="213"/>
      <c r="E25" s="205" t="s">
        <v>90</v>
      </c>
      <c r="F25" s="205"/>
      <c r="G25" s="205"/>
      <c r="H25" s="205"/>
      <c r="I25" s="206"/>
      <c r="J25" s="158"/>
      <c r="K25" s="159"/>
      <c r="L25" s="159"/>
      <c r="M25" s="159"/>
      <c r="N25" s="160"/>
      <c r="O25" s="119" t="str">
        <f>IF(U25&gt;1,"◄",(IF(Z25&gt;0,"◄","")))</f>
        <v/>
      </c>
      <c r="P25" s="4"/>
      <c r="Q25" s="5"/>
      <c r="R25" s="106">
        <v>0.25</v>
      </c>
      <c r="S25" s="14"/>
      <c r="T25" s="15">
        <f>(IF(K25&lt;&gt;"",1/4,0)+IF(L25&lt;&gt;"",2/4,0)+IF(M25&lt;&gt;"",3/4,0)+IF(N25&lt;&gt;"",1,0))*R25*20</f>
        <v>0</v>
      </c>
      <c r="U25" s="14">
        <f>IF(J25="",IF(K25&lt;&gt;"",1,0)+IF(L25&lt;&gt;"",1,0)+IF(M25&lt;&gt;"",1,0)+IF(N25&lt;&gt;"",1,0),0)</f>
        <v>0</v>
      </c>
      <c r="V25" s="16">
        <f>IF(J25&lt;&gt;"",0,(IF(K25&lt;&gt;"",0.25,(T25/(R25*20)))))</f>
        <v>0</v>
      </c>
      <c r="W25" s="16">
        <f>IF(J25&lt;&gt;"",0,R25)</f>
        <v>0.25</v>
      </c>
      <c r="X25" s="17">
        <f>IF(O25&lt;&gt;"",1,0)</f>
        <v>0</v>
      </c>
      <c r="Y25" s="17" t="b">
        <f>IF(J25="",OR(K25&lt;&gt;"",L25&lt;&gt;"",M25&lt;&gt;"",N25&lt;&gt;""),0)</f>
        <v>0</v>
      </c>
      <c r="Z25" s="14">
        <f>IF(J25&lt;&gt;"",IF(K25&lt;&gt;"",1,0)+IF(L25&lt;&gt;"",1,0)+IF(M25&lt;&gt;"",1,0)+IF(N25&lt;&gt;"",1,0),0)</f>
        <v>0</v>
      </c>
      <c r="AA25" s="18"/>
      <c r="AB25" s="64"/>
      <c r="AC25" s="65"/>
      <c r="AD25" s="65"/>
      <c r="AE25" s="65"/>
      <c r="AI25" s="67"/>
    </row>
    <row r="26" spans="1:35" s="66" customFormat="1" ht="61.5" customHeight="1" x14ac:dyDescent="0.2">
      <c r="A26" s="58"/>
      <c r="B26" s="201" t="s">
        <v>13</v>
      </c>
      <c r="C26" s="202"/>
      <c r="D26" s="203"/>
      <c r="E26" s="205" t="s">
        <v>67</v>
      </c>
      <c r="F26" s="205"/>
      <c r="G26" s="205"/>
      <c r="H26" s="205"/>
      <c r="I26" s="206"/>
      <c r="J26" s="161"/>
      <c r="K26" s="162"/>
      <c r="L26" s="162"/>
      <c r="M26" s="162"/>
      <c r="N26" s="163"/>
      <c r="O26" s="119" t="str">
        <f>IF(U26&gt;1,"◄",(IF(Z26&gt;0,"◄","")))</f>
        <v/>
      </c>
      <c r="P26" s="4"/>
      <c r="Q26" s="5"/>
      <c r="R26" s="106">
        <v>0.25</v>
      </c>
      <c r="S26" s="14"/>
      <c r="T26" s="15">
        <f t="shared" ref="T26:T28" si="2">(IF(K26&lt;&gt;"",1/4,0)+IF(L26&lt;&gt;"",2/4,0)+IF(M26&lt;&gt;"",3/4,0)+IF(N26&lt;&gt;"",1,0))*R26*20</f>
        <v>0</v>
      </c>
      <c r="U26" s="14">
        <f>IF(J26="",IF(K26&lt;&gt;"",1,0)+IF(L26&lt;&gt;"",1,0)+IF(M26&lt;&gt;"",1,0)+IF(N26&lt;&gt;"",1,0),0)</f>
        <v>0</v>
      </c>
      <c r="V26" s="16">
        <f t="shared" ref="V26:V27" si="3">IF(J26&lt;&gt;"",0,(IF(K26&lt;&gt;"",0.25,(T26/(R26*20)))))</f>
        <v>0</v>
      </c>
      <c r="W26" s="16">
        <f>IF(J26&lt;&gt;"",0,R26)</f>
        <v>0.25</v>
      </c>
      <c r="X26" s="17">
        <f>IF(O26&lt;&gt;"",1,0)</f>
        <v>0</v>
      </c>
      <c r="Y26" s="17" t="b">
        <f>IF(J26="",OR(K26&lt;&gt;"",L26&lt;&gt;"",M26&lt;&gt;"",N26&lt;&gt;""),0)</f>
        <v>0</v>
      </c>
      <c r="Z26" s="14">
        <f>IF(J26&lt;&gt;"",IF(K26&lt;&gt;"",1,0)+IF(L26&lt;&gt;"",1,0)+IF(M26&lt;&gt;"",1,0)+IF(N26&lt;&gt;"",1,0),0)</f>
        <v>0</v>
      </c>
      <c r="AA26" s="18"/>
      <c r="AB26" s="64"/>
      <c r="AC26" s="65"/>
      <c r="AD26" s="65"/>
      <c r="AE26" s="65"/>
      <c r="AI26" s="67"/>
    </row>
    <row r="27" spans="1:35" s="66" customFormat="1" ht="83.25" customHeight="1" thickBot="1" x14ac:dyDescent="0.25">
      <c r="A27" s="58"/>
      <c r="B27" s="174" t="s">
        <v>54</v>
      </c>
      <c r="C27" s="175"/>
      <c r="D27" s="176"/>
      <c r="E27" s="179" t="s">
        <v>68</v>
      </c>
      <c r="F27" s="216"/>
      <c r="G27" s="216"/>
      <c r="H27" s="216"/>
      <c r="I27" s="216"/>
      <c r="J27" s="164"/>
      <c r="K27" s="165"/>
      <c r="L27" s="165"/>
      <c r="M27" s="165"/>
      <c r="N27" s="166"/>
      <c r="O27" s="119" t="str">
        <f>IF(U27&gt;1,"◄",(IF(Z27&gt;0,"◄","")))</f>
        <v/>
      </c>
      <c r="P27" s="4"/>
      <c r="Q27" s="5"/>
      <c r="R27" s="106">
        <v>0.5</v>
      </c>
      <c r="S27" s="14"/>
      <c r="T27" s="15">
        <f t="shared" si="2"/>
        <v>0</v>
      </c>
      <c r="U27" s="14">
        <f>IF(J27="",IF(K27&lt;&gt;"",1,0)+IF(L27&lt;&gt;"",1,0)+IF(M27&lt;&gt;"",1,0)+IF(N27&lt;&gt;"",1,0),0)</f>
        <v>0</v>
      </c>
      <c r="V27" s="16">
        <f t="shared" si="3"/>
        <v>0</v>
      </c>
      <c r="W27" s="16">
        <f>IF(J27&lt;&gt;"",0,R27)</f>
        <v>0.5</v>
      </c>
      <c r="X27" s="17">
        <f>IF(O27&lt;&gt;"",1,0)</f>
        <v>0</v>
      </c>
      <c r="Y27" s="17" t="b">
        <f>IF(J27="",OR(K27&lt;&gt;"",L27&lt;&gt;"",M27&lt;&gt;"",N27&lt;&gt;""),0)</f>
        <v>0</v>
      </c>
      <c r="Z27" s="14">
        <f>IF(J27&lt;&gt;"",IF(K27&lt;&gt;"",1,0)+IF(L27&lt;&gt;"",1,0)+IF(M27&lt;&gt;"",1,0)+IF(N27&lt;&gt;"",1,0),0)</f>
        <v>0</v>
      </c>
      <c r="AA27" s="18"/>
      <c r="AB27" s="64"/>
      <c r="AC27" s="65"/>
      <c r="AD27" s="65"/>
      <c r="AE27" s="65"/>
      <c r="AI27" s="67"/>
    </row>
    <row r="28" spans="1:35" s="66" customFormat="1" ht="11.25" customHeight="1" thickBot="1" x14ac:dyDescent="0.25">
      <c r="A28" s="58"/>
      <c r="B28" s="74"/>
      <c r="C28" s="74"/>
      <c r="D28" s="74"/>
      <c r="E28" s="69"/>
      <c r="F28" s="69"/>
      <c r="G28" s="69"/>
      <c r="H28" s="69"/>
      <c r="I28" s="69"/>
      <c r="J28" s="107"/>
      <c r="K28" s="108"/>
      <c r="L28" s="108"/>
      <c r="M28" s="108"/>
      <c r="N28" s="108"/>
      <c r="O28" s="119"/>
      <c r="P28" s="41"/>
      <c r="Q28" s="41"/>
      <c r="R28" s="109"/>
      <c r="S28" s="14"/>
      <c r="T28" s="15">
        <f t="shared" si="2"/>
        <v>0</v>
      </c>
      <c r="U28" s="14"/>
      <c r="V28" s="16"/>
      <c r="W28" s="16"/>
      <c r="X28" s="17"/>
      <c r="Y28" s="17"/>
      <c r="Z28" s="14"/>
      <c r="AA28" s="14"/>
      <c r="AB28" s="70"/>
      <c r="AC28" s="70"/>
      <c r="AD28" s="65"/>
      <c r="AE28" s="65"/>
      <c r="AI28" s="67"/>
    </row>
    <row r="29" spans="1:35" s="66" customFormat="1" ht="39" customHeight="1" thickBot="1" x14ac:dyDescent="0.3">
      <c r="A29" s="58"/>
      <c r="B29" s="44" t="s">
        <v>39</v>
      </c>
      <c r="C29" s="45"/>
      <c r="D29" s="214" t="s">
        <v>14</v>
      </c>
      <c r="E29" s="214"/>
      <c r="F29" s="214"/>
      <c r="G29" s="214"/>
      <c r="H29" s="215"/>
      <c r="I29" s="214"/>
      <c r="J29" s="60" t="s">
        <v>86</v>
      </c>
      <c r="K29" s="60" t="s">
        <v>91</v>
      </c>
      <c r="L29" s="60" t="s">
        <v>92</v>
      </c>
      <c r="M29" s="61" t="s">
        <v>93</v>
      </c>
      <c r="N29" s="62" t="s">
        <v>94</v>
      </c>
      <c r="O29" s="114"/>
      <c r="P29" s="30"/>
      <c r="Q29" s="30"/>
      <c r="R29" s="110">
        <v>0.17</v>
      </c>
      <c r="S29" s="14"/>
      <c r="T29" s="19">
        <f>IF(U29=1,SUMPRODUCT(T30:T35,U30:U35)/SUMPRODUCT(R30:R35,U30:U35),0)</f>
        <v>0</v>
      </c>
      <c r="U29" s="20">
        <f>IF(SUM(U30:U35)=0,0,1)</f>
        <v>0</v>
      </c>
      <c r="V29" s="21"/>
      <c r="W29" s="22">
        <f>SUM(W30:W35)</f>
        <v>1</v>
      </c>
      <c r="X29" s="23"/>
      <c r="Y29" s="23" t="b">
        <f>OR(+Y35=FALSE,+Y34=FALSE,Y33=FALSE,Y32=FALSE,Y31=FALSE,Y30=FALSE)</f>
        <v>1</v>
      </c>
      <c r="Z29" s="20"/>
      <c r="AA29" s="21"/>
      <c r="AB29" s="72"/>
      <c r="AC29" s="72"/>
      <c r="AD29" s="73"/>
      <c r="AE29" s="73"/>
      <c r="AF29" s="75"/>
      <c r="AI29" s="67"/>
    </row>
    <row r="30" spans="1:35" s="66" customFormat="1" ht="61.5" customHeight="1" x14ac:dyDescent="0.2">
      <c r="A30" s="58"/>
      <c r="B30" s="211" t="s">
        <v>15</v>
      </c>
      <c r="C30" s="212"/>
      <c r="D30" s="213"/>
      <c r="E30" s="205" t="s">
        <v>69</v>
      </c>
      <c r="F30" s="205"/>
      <c r="G30" s="205"/>
      <c r="H30" s="205"/>
      <c r="I30" s="206"/>
      <c r="J30" s="158"/>
      <c r="K30" s="159"/>
      <c r="L30" s="159"/>
      <c r="M30" s="159"/>
      <c r="N30" s="160"/>
      <c r="O30" s="119" t="str">
        <f t="shared" ref="O30:O35" si="4">IF(U30&gt;1,"◄",(IF(Z30&gt;0,"◄","")))</f>
        <v/>
      </c>
      <c r="P30" s="4"/>
      <c r="Q30" s="5"/>
      <c r="R30" s="106">
        <v>0.17</v>
      </c>
      <c r="S30" s="14"/>
      <c r="T30" s="15">
        <f>(IF(K30&lt;&gt;"",1/4,0)+IF(L30&lt;&gt;"",2/4,0)+IF(M30&lt;&gt;"",3/4,0)+IF(N30&lt;&gt;"",1,0))*R30*20</f>
        <v>0</v>
      </c>
      <c r="U30" s="14">
        <f t="shared" ref="U30:U35" si="5">IF(J30="",IF(K30&lt;&gt;"",1,0)+IF(L30&lt;&gt;"",1,0)+IF(M30&lt;&gt;"",1,0)+IF(N30&lt;&gt;"",1,0),0)</f>
        <v>0</v>
      </c>
      <c r="V30" s="16">
        <f>IF(J30&lt;&gt;"",0,(IF(K30&lt;&gt;"",0.25,(T30/(R30*20)))))</f>
        <v>0</v>
      </c>
      <c r="W30" s="16">
        <f t="shared" ref="W30:W35" si="6">IF(J30&lt;&gt;"",0,R30)</f>
        <v>0.17</v>
      </c>
      <c r="X30" s="17">
        <f t="shared" ref="X30:X35" si="7">IF(O30&lt;&gt;"",1,0)</f>
        <v>0</v>
      </c>
      <c r="Y30" s="17" t="b">
        <f t="shared" ref="Y30:Y35" si="8">IF(J30="",OR(K30&lt;&gt;"",L30&lt;&gt;"",M30&lt;&gt;"",N30&lt;&gt;""),0)</f>
        <v>0</v>
      </c>
      <c r="Z30" s="14">
        <f t="shared" ref="Z30:Z35" si="9">IF(J30&lt;&gt;"",IF(K30&lt;&gt;"",1,0)+IF(L30&lt;&gt;"",1,0)+IF(M30&lt;&gt;"",1,0)+IF(N30&lt;&gt;"",1,0),0)</f>
        <v>0</v>
      </c>
      <c r="AA30" s="18"/>
      <c r="AB30" s="64"/>
      <c r="AC30" s="64"/>
      <c r="AD30" s="65"/>
      <c r="AE30" s="65"/>
      <c r="AI30" s="67"/>
    </row>
    <row r="31" spans="1:35" s="66" customFormat="1" ht="61.5" customHeight="1" x14ac:dyDescent="0.2">
      <c r="A31" s="58"/>
      <c r="B31" s="201" t="s">
        <v>16</v>
      </c>
      <c r="C31" s="202"/>
      <c r="D31" s="203"/>
      <c r="E31" s="205" t="s">
        <v>70</v>
      </c>
      <c r="F31" s="205"/>
      <c r="G31" s="205"/>
      <c r="H31" s="205"/>
      <c r="I31" s="206"/>
      <c r="J31" s="161"/>
      <c r="K31" s="162"/>
      <c r="L31" s="162"/>
      <c r="M31" s="162"/>
      <c r="N31" s="163"/>
      <c r="O31" s="119" t="str">
        <f t="shared" si="4"/>
        <v/>
      </c>
      <c r="P31" s="4"/>
      <c r="Q31" s="5"/>
      <c r="R31" s="106">
        <v>0.16</v>
      </c>
      <c r="S31" s="14"/>
      <c r="T31" s="15">
        <f t="shared" ref="T31:T35" si="10">(IF(K31&lt;&gt;"",1/4,0)+IF(L31&lt;&gt;"",2/4,0)+IF(M31&lt;&gt;"",3/4,0)+IF(N31&lt;&gt;"",1,0))*R31*20</f>
        <v>0</v>
      </c>
      <c r="U31" s="14">
        <f t="shared" si="5"/>
        <v>0</v>
      </c>
      <c r="V31" s="16">
        <f t="shared" ref="V31:V35" si="11">IF(J31&lt;&gt;"",0,(IF(K31&lt;&gt;"",0.25,(T31/(R31*20)))))</f>
        <v>0</v>
      </c>
      <c r="W31" s="16">
        <f t="shared" si="6"/>
        <v>0.16</v>
      </c>
      <c r="X31" s="17">
        <f t="shared" si="7"/>
        <v>0</v>
      </c>
      <c r="Y31" s="17" t="b">
        <f t="shared" si="8"/>
        <v>0</v>
      </c>
      <c r="Z31" s="14">
        <f t="shared" si="9"/>
        <v>0</v>
      </c>
      <c r="AA31" s="18"/>
      <c r="AB31" s="64"/>
      <c r="AC31" s="65"/>
      <c r="AD31" s="65"/>
      <c r="AE31" s="65"/>
      <c r="AI31" s="67"/>
    </row>
    <row r="32" spans="1:35" s="66" customFormat="1" ht="61.5" customHeight="1" x14ac:dyDescent="0.2">
      <c r="A32" s="58"/>
      <c r="B32" s="201" t="s">
        <v>17</v>
      </c>
      <c r="C32" s="202"/>
      <c r="D32" s="203"/>
      <c r="E32" s="205" t="s">
        <v>71</v>
      </c>
      <c r="F32" s="205"/>
      <c r="G32" s="205"/>
      <c r="H32" s="205"/>
      <c r="I32" s="206"/>
      <c r="J32" s="161"/>
      <c r="K32" s="162"/>
      <c r="L32" s="162"/>
      <c r="M32" s="162"/>
      <c r="N32" s="163"/>
      <c r="O32" s="119" t="str">
        <f t="shared" si="4"/>
        <v/>
      </c>
      <c r="P32" s="4"/>
      <c r="Q32" s="5"/>
      <c r="R32" s="106">
        <v>0.17</v>
      </c>
      <c r="S32" s="14"/>
      <c r="T32" s="15">
        <f t="shared" si="10"/>
        <v>0</v>
      </c>
      <c r="U32" s="14">
        <f t="shared" si="5"/>
        <v>0</v>
      </c>
      <c r="V32" s="16">
        <f t="shared" si="11"/>
        <v>0</v>
      </c>
      <c r="W32" s="16">
        <f t="shared" si="6"/>
        <v>0.17</v>
      </c>
      <c r="X32" s="17">
        <f t="shared" si="7"/>
        <v>0</v>
      </c>
      <c r="Y32" s="17" t="b">
        <f t="shared" si="8"/>
        <v>0</v>
      </c>
      <c r="Z32" s="14">
        <f t="shared" si="9"/>
        <v>0</v>
      </c>
      <c r="AA32" s="18"/>
      <c r="AB32" s="64"/>
      <c r="AC32" s="65"/>
      <c r="AD32" s="65"/>
      <c r="AE32" s="65"/>
      <c r="AI32" s="67"/>
    </row>
    <row r="33" spans="1:35" s="66" customFormat="1" ht="61.5" customHeight="1" x14ac:dyDescent="0.2">
      <c r="A33" s="58"/>
      <c r="B33" s="201" t="s">
        <v>18</v>
      </c>
      <c r="C33" s="202"/>
      <c r="D33" s="203"/>
      <c r="E33" s="205" t="s">
        <v>72</v>
      </c>
      <c r="F33" s="205"/>
      <c r="G33" s="205"/>
      <c r="H33" s="205"/>
      <c r="I33" s="206"/>
      <c r="J33" s="161"/>
      <c r="K33" s="162"/>
      <c r="L33" s="162"/>
      <c r="M33" s="162"/>
      <c r="N33" s="163"/>
      <c r="O33" s="119" t="str">
        <f t="shared" si="4"/>
        <v/>
      </c>
      <c r="P33" s="4"/>
      <c r="Q33" s="5"/>
      <c r="R33" s="106">
        <v>0.17</v>
      </c>
      <c r="S33" s="14"/>
      <c r="T33" s="15">
        <f t="shared" si="10"/>
        <v>0</v>
      </c>
      <c r="U33" s="14">
        <f t="shared" si="5"/>
        <v>0</v>
      </c>
      <c r="V33" s="16">
        <f t="shared" si="11"/>
        <v>0</v>
      </c>
      <c r="W33" s="16">
        <f t="shared" si="6"/>
        <v>0.17</v>
      </c>
      <c r="X33" s="17">
        <f t="shared" si="7"/>
        <v>0</v>
      </c>
      <c r="Y33" s="17" t="b">
        <f t="shared" si="8"/>
        <v>0</v>
      </c>
      <c r="Z33" s="14">
        <f t="shared" si="9"/>
        <v>0</v>
      </c>
      <c r="AA33" s="18"/>
      <c r="AB33" s="64"/>
      <c r="AC33" s="65"/>
      <c r="AD33" s="65"/>
      <c r="AE33" s="65"/>
      <c r="AI33" s="67"/>
    </row>
    <row r="34" spans="1:35" s="66" customFormat="1" ht="61.5" customHeight="1" x14ac:dyDescent="0.2">
      <c r="A34" s="58"/>
      <c r="B34" s="201" t="s">
        <v>19</v>
      </c>
      <c r="C34" s="202"/>
      <c r="D34" s="203"/>
      <c r="E34" s="205" t="s">
        <v>73</v>
      </c>
      <c r="F34" s="205"/>
      <c r="G34" s="205"/>
      <c r="H34" s="205"/>
      <c r="I34" s="206"/>
      <c r="J34" s="161"/>
      <c r="K34" s="162"/>
      <c r="L34" s="162"/>
      <c r="M34" s="162"/>
      <c r="N34" s="163"/>
      <c r="O34" s="119" t="str">
        <f t="shared" si="4"/>
        <v/>
      </c>
      <c r="P34" s="4"/>
      <c r="Q34" s="5"/>
      <c r="R34" s="106">
        <v>0.16</v>
      </c>
      <c r="S34" s="65"/>
      <c r="T34" s="15">
        <f t="shared" si="10"/>
        <v>0</v>
      </c>
      <c r="U34" s="14">
        <f t="shared" si="5"/>
        <v>0</v>
      </c>
      <c r="V34" s="16">
        <f t="shared" si="11"/>
        <v>0</v>
      </c>
      <c r="W34" s="16">
        <f t="shared" si="6"/>
        <v>0.16</v>
      </c>
      <c r="X34" s="17">
        <f t="shared" si="7"/>
        <v>0</v>
      </c>
      <c r="Y34" s="17" t="b">
        <f t="shared" si="8"/>
        <v>0</v>
      </c>
      <c r="Z34" s="14">
        <f t="shared" si="9"/>
        <v>0</v>
      </c>
      <c r="AA34" s="65"/>
      <c r="AB34" s="65"/>
      <c r="AC34" s="65"/>
      <c r="AD34" s="65"/>
      <c r="AE34" s="65"/>
      <c r="AI34" s="67"/>
    </row>
    <row r="35" spans="1:35" s="66" customFormat="1" ht="61.5" customHeight="1" thickBot="1" x14ac:dyDescent="0.25">
      <c r="A35" s="58"/>
      <c r="B35" s="174" t="s">
        <v>20</v>
      </c>
      <c r="C35" s="175"/>
      <c r="D35" s="176"/>
      <c r="E35" s="178" t="s">
        <v>74</v>
      </c>
      <c r="F35" s="178"/>
      <c r="G35" s="178"/>
      <c r="H35" s="178"/>
      <c r="I35" s="179"/>
      <c r="J35" s="164"/>
      <c r="K35" s="165"/>
      <c r="L35" s="165"/>
      <c r="M35" s="165"/>
      <c r="N35" s="166"/>
      <c r="O35" s="119" t="str">
        <f t="shared" si="4"/>
        <v/>
      </c>
      <c r="P35" s="4"/>
      <c r="Q35" s="5"/>
      <c r="R35" s="106">
        <v>0.17</v>
      </c>
      <c r="S35" s="65"/>
      <c r="T35" s="15">
        <f t="shared" si="10"/>
        <v>0</v>
      </c>
      <c r="U35" s="14">
        <f t="shared" si="5"/>
        <v>0</v>
      </c>
      <c r="V35" s="16">
        <f t="shared" si="11"/>
        <v>0</v>
      </c>
      <c r="W35" s="16">
        <f t="shared" si="6"/>
        <v>0.17</v>
      </c>
      <c r="X35" s="17">
        <f t="shared" si="7"/>
        <v>0</v>
      </c>
      <c r="Y35" s="17" t="b">
        <f t="shared" si="8"/>
        <v>0</v>
      </c>
      <c r="Z35" s="14">
        <f t="shared" si="9"/>
        <v>0</v>
      </c>
      <c r="AA35" s="65"/>
      <c r="AB35" s="65"/>
      <c r="AC35" s="65"/>
      <c r="AD35" s="65"/>
      <c r="AE35" s="65"/>
      <c r="AI35" s="67"/>
    </row>
    <row r="36" spans="1:35" s="66" customFormat="1" ht="22.5" customHeight="1" thickBot="1" x14ac:dyDescent="0.6">
      <c r="A36" s="58"/>
      <c r="B36" s="68"/>
      <c r="C36" s="68"/>
      <c r="D36" s="68"/>
      <c r="E36" s="69"/>
      <c r="F36" s="69"/>
      <c r="G36" s="69"/>
      <c r="H36" s="69"/>
      <c r="I36" s="69"/>
      <c r="J36" s="107"/>
      <c r="K36" s="108"/>
      <c r="L36" s="108"/>
      <c r="M36" s="108"/>
      <c r="N36" s="108"/>
      <c r="O36" s="120"/>
      <c r="P36" s="41"/>
      <c r="Q36" s="41"/>
      <c r="R36" s="109"/>
      <c r="S36" s="65"/>
      <c r="T36" s="15"/>
      <c r="U36" s="14"/>
      <c r="V36" s="16"/>
      <c r="W36" s="16"/>
      <c r="X36" s="17"/>
      <c r="Y36" s="17"/>
      <c r="Z36" s="14"/>
      <c r="AA36" s="65"/>
      <c r="AB36" s="65"/>
      <c r="AC36" s="65"/>
      <c r="AD36" s="65"/>
      <c r="AE36" s="65"/>
      <c r="AI36" s="67"/>
    </row>
    <row r="37" spans="1:35" s="66" customFormat="1" ht="39" customHeight="1" thickBot="1" x14ac:dyDescent="0.3">
      <c r="A37" s="58"/>
      <c r="B37" s="44" t="s">
        <v>40</v>
      </c>
      <c r="C37" s="45"/>
      <c r="D37" s="214" t="s">
        <v>21</v>
      </c>
      <c r="E37" s="214"/>
      <c r="F37" s="214"/>
      <c r="G37" s="214"/>
      <c r="H37" s="215"/>
      <c r="I37" s="214"/>
      <c r="J37" s="60" t="s">
        <v>86</v>
      </c>
      <c r="K37" s="60" t="s">
        <v>91</v>
      </c>
      <c r="L37" s="60" t="s">
        <v>92</v>
      </c>
      <c r="M37" s="61" t="s">
        <v>93</v>
      </c>
      <c r="N37" s="62" t="s">
        <v>94</v>
      </c>
      <c r="O37" s="114"/>
      <c r="P37" s="30"/>
      <c r="Q37" s="30"/>
      <c r="R37" s="110">
        <v>0.17</v>
      </c>
      <c r="S37" s="14"/>
      <c r="T37" s="19">
        <f>IF(U37=1,SUMPRODUCT(T38:T40,U38:U40)/SUMPRODUCT(R38:R40,U38:U40),0)</f>
        <v>0</v>
      </c>
      <c r="U37" s="20">
        <f>IF(SUM(U38:U40)=0,0,1)</f>
        <v>0</v>
      </c>
      <c r="V37" s="21"/>
      <c r="W37" s="22">
        <f>SUM(W38:W40)</f>
        <v>1</v>
      </c>
      <c r="X37" s="23"/>
      <c r="Y37" s="23" t="b">
        <f>OR(+Y40=FALSE,Y39=FALSE,Y38=FALSE)</f>
        <v>1</v>
      </c>
      <c r="Z37" s="20"/>
      <c r="AA37" s="21"/>
      <c r="AB37" s="72"/>
      <c r="AC37" s="72"/>
      <c r="AD37" s="73"/>
      <c r="AE37" s="65"/>
      <c r="AI37" s="67"/>
    </row>
    <row r="38" spans="1:35" s="66" customFormat="1" ht="61.5" customHeight="1" x14ac:dyDescent="0.2">
      <c r="A38" s="58"/>
      <c r="B38" s="211" t="s">
        <v>22</v>
      </c>
      <c r="C38" s="212"/>
      <c r="D38" s="213"/>
      <c r="E38" s="205" t="s">
        <v>75</v>
      </c>
      <c r="F38" s="205"/>
      <c r="G38" s="205"/>
      <c r="H38" s="205"/>
      <c r="I38" s="206"/>
      <c r="J38" s="158"/>
      <c r="K38" s="159"/>
      <c r="L38" s="159"/>
      <c r="M38" s="159"/>
      <c r="N38" s="160"/>
      <c r="O38" s="119" t="str">
        <f>IF(U38&gt;1,"◄",(IF(Z38&gt;0,"◄","")))</f>
        <v/>
      </c>
      <c r="P38" s="4"/>
      <c r="Q38" s="5"/>
      <c r="R38" s="106">
        <v>0.33</v>
      </c>
      <c r="S38" s="14"/>
      <c r="T38" s="15">
        <f>(IF(K38&lt;&gt;"",1/4,0)+IF(L38&lt;&gt;"",2/4,0)+IF(M38&lt;&gt;"",3/4,0)+IF(N38&lt;&gt;"",1,0))*R38*20</f>
        <v>0</v>
      </c>
      <c r="U38" s="14">
        <f>IF(J38="",IF(K38&lt;&gt;"",1,0)+IF(L38&lt;&gt;"",1,0)+IF(M38&lt;&gt;"",1,0)+IF(N38&lt;&gt;"",1,0),0)</f>
        <v>0</v>
      </c>
      <c r="V38" s="16">
        <f>IF(J38&lt;&gt;"",0,(IF(K38&lt;&gt;"",0.25,(T38/(R38*20)))))</f>
        <v>0</v>
      </c>
      <c r="W38" s="16">
        <f>IF(J38&lt;&gt;"",0,R38)</f>
        <v>0.33</v>
      </c>
      <c r="X38" s="17">
        <f>IF(O38&lt;&gt;"",1,0)</f>
        <v>0</v>
      </c>
      <c r="Y38" s="17" t="b">
        <f>IF(J38="",OR(K38&lt;&gt;"",L38&lt;&gt;"",M38&lt;&gt;"",N38&lt;&gt;""),0)</f>
        <v>0</v>
      </c>
      <c r="Z38" s="14">
        <f>IF(J38&lt;&gt;"",IF(K38&lt;&gt;"",1,0)+IF(L38&lt;&gt;"",1,0)+IF(M38&lt;&gt;"",1,0)+IF(N38&lt;&gt;"",1,0),0)</f>
        <v>0</v>
      </c>
      <c r="AA38" s="18"/>
      <c r="AB38" s="64"/>
      <c r="AC38" s="64"/>
      <c r="AD38" s="65"/>
      <c r="AE38" s="65"/>
      <c r="AI38" s="67"/>
    </row>
    <row r="39" spans="1:35" s="66" customFormat="1" ht="61.5" customHeight="1" x14ac:dyDescent="0.2">
      <c r="A39" s="58"/>
      <c r="B39" s="201" t="s">
        <v>23</v>
      </c>
      <c r="C39" s="202"/>
      <c r="D39" s="203"/>
      <c r="E39" s="205" t="s">
        <v>76</v>
      </c>
      <c r="F39" s="205"/>
      <c r="G39" s="205"/>
      <c r="H39" s="205"/>
      <c r="I39" s="206"/>
      <c r="J39" s="161"/>
      <c r="K39" s="162"/>
      <c r="L39" s="162"/>
      <c r="M39" s="162"/>
      <c r="N39" s="163"/>
      <c r="O39" s="119" t="str">
        <f>IF(U39&gt;1,"◄",(IF(Z39&gt;0,"◄","")))</f>
        <v/>
      </c>
      <c r="P39" s="4"/>
      <c r="Q39" s="5"/>
      <c r="R39" s="106">
        <v>0.33</v>
      </c>
      <c r="S39" s="14"/>
      <c r="T39" s="15">
        <f t="shared" ref="T39:T40" si="12">(IF(K39&lt;&gt;"",1/4,0)+IF(L39&lt;&gt;"",2/4,0)+IF(M39&lt;&gt;"",3/4,0)+IF(N39&lt;&gt;"",1,0))*R39*20</f>
        <v>0</v>
      </c>
      <c r="U39" s="14">
        <f>IF(J39="",IF(K39&lt;&gt;"",1,0)+IF(L39&lt;&gt;"",1,0)+IF(M39&lt;&gt;"",1,0)+IF(N39&lt;&gt;"",1,0),0)</f>
        <v>0</v>
      </c>
      <c r="V39" s="16">
        <f t="shared" ref="V39:V40" si="13">IF(J39&lt;&gt;"",0,(IF(K39&lt;&gt;"",0.25,(T39/(R39*20)))))</f>
        <v>0</v>
      </c>
      <c r="W39" s="16">
        <f>IF(J39&lt;&gt;"",0,R39)</f>
        <v>0.33</v>
      </c>
      <c r="X39" s="17">
        <f>IF(O39&lt;&gt;"",1,0)</f>
        <v>0</v>
      </c>
      <c r="Y39" s="17" t="b">
        <f>IF(J39="",OR(K39&lt;&gt;"",L39&lt;&gt;"",M39&lt;&gt;"",N39&lt;&gt;""),0)</f>
        <v>0</v>
      </c>
      <c r="Z39" s="14">
        <f>IF(J39&lt;&gt;"",IF(K39&lt;&gt;"",1,0)+IF(L39&lt;&gt;"",1,0)+IF(M39&lt;&gt;"",1,0)+IF(N39&lt;&gt;"",1,0),0)</f>
        <v>0</v>
      </c>
      <c r="AA39" s="18"/>
      <c r="AB39" s="64"/>
      <c r="AC39" s="65"/>
      <c r="AD39" s="65"/>
      <c r="AE39" s="65"/>
      <c r="AI39" s="67"/>
    </row>
    <row r="40" spans="1:35" s="66" customFormat="1" ht="61.5" customHeight="1" thickBot="1" x14ac:dyDescent="0.25">
      <c r="A40" s="58"/>
      <c r="B40" s="174" t="s">
        <v>24</v>
      </c>
      <c r="C40" s="175"/>
      <c r="D40" s="176"/>
      <c r="E40" s="178" t="s">
        <v>77</v>
      </c>
      <c r="F40" s="178"/>
      <c r="G40" s="178"/>
      <c r="H40" s="178"/>
      <c r="I40" s="179"/>
      <c r="J40" s="164"/>
      <c r="K40" s="165"/>
      <c r="L40" s="165"/>
      <c r="M40" s="165"/>
      <c r="N40" s="166"/>
      <c r="O40" s="119" t="str">
        <f>IF(U40&gt;1,"◄",(IF(Z40&gt;0,"◄","")))</f>
        <v/>
      </c>
      <c r="P40" s="4"/>
      <c r="Q40" s="5"/>
      <c r="R40" s="106">
        <v>0.34</v>
      </c>
      <c r="S40" s="65"/>
      <c r="T40" s="15">
        <f t="shared" si="12"/>
        <v>0</v>
      </c>
      <c r="U40" s="14">
        <f>IF(J40="",IF(K40&lt;&gt;"",1,0)+IF(L40&lt;&gt;"",1,0)+IF(M40&lt;&gt;"",1,0)+IF(N40&lt;&gt;"",1,0),0)</f>
        <v>0</v>
      </c>
      <c r="V40" s="16">
        <f t="shared" si="13"/>
        <v>0</v>
      </c>
      <c r="W40" s="16">
        <f>IF(J40&lt;&gt;"",0,R40)</f>
        <v>0.34</v>
      </c>
      <c r="X40" s="17">
        <f>IF(O40&lt;&gt;"",1,0)</f>
        <v>0</v>
      </c>
      <c r="Y40" s="17" t="b">
        <f>IF(J40="",OR(K40&lt;&gt;"",L40&lt;&gt;"",M40&lt;&gt;"",N40&lt;&gt;""),0)</f>
        <v>0</v>
      </c>
      <c r="Z40" s="14">
        <f>IF(J40&lt;&gt;"",IF(K40&lt;&gt;"",1,0)+IF(L40&lt;&gt;"",1,0)+IF(M40&lt;&gt;"",1,0)+IF(N40&lt;&gt;"",1,0),0)</f>
        <v>0</v>
      </c>
      <c r="AA40" s="65"/>
      <c r="AB40" s="65"/>
      <c r="AC40" s="65"/>
      <c r="AD40" s="65"/>
      <c r="AE40" s="65"/>
      <c r="AI40" s="67"/>
    </row>
    <row r="41" spans="1:35" s="66" customFormat="1" ht="11.25" customHeight="1" thickBot="1" x14ac:dyDescent="0.6">
      <c r="A41" s="58"/>
      <c r="B41" s="74"/>
      <c r="C41" s="74"/>
      <c r="D41" s="74"/>
      <c r="E41" s="76"/>
      <c r="F41" s="76"/>
      <c r="G41" s="76"/>
      <c r="H41" s="76"/>
      <c r="I41" s="69"/>
      <c r="J41" s="107"/>
      <c r="K41" s="108"/>
      <c r="L41" s="108"/>
      <c r="M41" s="108"/>
      <c r="N41" s="108"/>
      <c r="O41" s="120"/>
      <c r="P41" s="41"/>
      <c r="Q41" s="41"/>
      <c r="R41" s="109"/>
      <c r="S41" s="65"/>
      <c r="T41" s="15"/>
      <c r="U41" s="14"/>
      <c r="V41" s="16"/>
      <c r="W41" s="16"/>
      <c r="X41" s="17"/>
      <c r="Y41" s="17"/>
      <c r="Z41" s="14"/>
      <c r="AA41" s="65"/>
      <c r="AB41" s="65"/>
      <c r="AC41" s="65"/>
      <c r="AD41" s="65"/>
      <c r="AE41" s="65"/>
      <c r="AI41" s="67"/>
    </row>
    <row r="42" spans="1:35" s="66" customFormat="1" ht="39" customHeight="1" thickBot="1" x14ac:dyDescent="0.3">
      <c r="A42" s="58"/>
      <c r="B42" s="44" t="s">
        <v>41</v>
      </c>
      <c r="C42" s="88"/>
      <c r="D42" s="209" t="s">
        <v>25</v>
      </c>
      <c r="E42" s="209"/>
      <c r="F42" s="209"/>
      <c r="G42" s="209"/>
      <c r="H42" s="210"/>
      <c r="I42" s="209"/>
      <c r="J42" s="60" t="s">
        <v>86</v>
      </c>
      <c r="K42" s="60" t="s">
        <v>91</v>
      </c>
      <c r="L42" s="60" t="s">
        <v>92</v>
      </c>
      <c r="M42" s="61" t="s">
        <v>93</v>
      </c>
      <c r="N42" s="62" t="s">
        <v>94</v>
      </c>
      <c r="O42" s="114"/>
      <c r="P42" s="30"/>
      <c r="Q42" s="30"/>
      <c r="R42" s="110">
        <v>0.17</v>
      </c>
      <c r="S42" s="14"/>
      <c r="T42" s="19">
        <f>IF(U42=1,SUMPRODUCT(T43:T46,U43:U46)/SUMPRODUCT(R43:R46,U43:U46),0)</f>
        <v>0</v>
      </c>
      <c r="U42" s="20">
        <f>IF(SUM(U43:U46)=0,0,1)</f>
        <v>0</v>
      </c>
      <c r="V42" s="21"/>
      <c r="W42" s="22">
        <f>SUM(W43:W46)</f>
        <v>1</v>
      </c>
      <c r="X42" s="23"/>
      <c r="Y42" s="23" t="b">
        <f>OR(+Y46=FALSE,Y45=FALSE,Y44=FALSE,Y43=FALSE)</f>
        <v>1</v>
      </c>
      <c r="Z42" s="20"/>
      <c r="AA42" s="21"/>
      <c r="AB42" s="72"/>
      <c r="AC42" s="72"/>
      <c r="AD42" s="73"/>
      <c r="AE42" s="65"/>
      <c r="AI42" s="67"/>
    </row>
    <row r="43" spans="1:35" s="66" customFormat="1" ht="61.5" customHeight="1" x14ac:dyDescent="0.2">
      <c r="A43" s="58"/>
      <c r="B43" s="211" t="s">
        <v>26</v>
      </c>
      <c r="C43" s="212"/>
      <c r="D43" s="213"/>
      <c r="E43" s="205" t="s">
        <v>78</v>
      </c>
      <c r="F43" s="205"/>
      <c r="G43" s="205"/>
      <c r="H43" s="205"/>
      <c r="I43" s="206"/>
      <c r="J43" s="158"/>
      <c r="K43" s="159"/>
      <c r="L43" s="159"/>
      <c r="M43" s="159"/>
      <c r="N43" s="160"/>
      <c r="O43" s="119" t="str">
        <f>IF(U43&gt;1,"◄",(IF(Z43&gt;0,"◄","")))</f>
        <v/>
      </c>
      <c r="P43" s="4"/>
      <c r="Q43" s="5"/>
      <c r="R43" s="106">
        <v>0.25</v>
      </c>
      <c r="S43" s="14"/>
      <c r="T43" s="15">
        <f>(IF(K43&lt;&gt;"",1/4,0)+IF(L43&lt;&gt;"",2/4,0)+IF(M43&lt;&gt;"",3/4,0)+IF(N43&lt;&gt;"",1,0))*R43*20</f>
        <v>0</v>
      </c>
      <c r="U43" s="14">
        <f>IF(J43="",IF(K43&lt;&gt;"",1,0)+IF(L43&lt;&gt;"",1,0)+IF(M43&lt;&gt;"",1,0)+IF(N43&lt;&gt;"",1,0),0)</f>
        <v>0</v>
      </c>
      <c r="V43" s="16">
        <f>IF(J43&lt;&gt;"",0,(IF(K43&lt;&gt;"",0.25,(T43/(R43*20)))))</f>
        <v>0</v>
      </c>
      <c r="W43" s="16">
        <f>IF(J43&lt;&gt;"",0,R43)</f>
        <v>0.25</v>
      </c>
      <c r="X43" s="17">
        <f>IF(O43&lt;&gt;"",1,0)</f>
        <v>0</v>
      </c>
      <c r="Y43" s="17" t="b">
        <f>IF(J43="",OR(K43&lt;&gt;"",L43&lt;&gt;"",M43&lt;&gt;"",N43&lt;&gt;""),0)</f>
        <v>0</v>
      </c>
      <c r="Z43" s="14">
        <f>IF(J43&lt;&gt;"",IF(K43&lt;&gt;"",1,0)+IF(L43&lt;&gt;"",1,0)+IF(M43&lt;&gt;"",1,0)+IF(N43&lt;&gt;"",1,0),0)</f>
        <v>0</v>
      </c>
      <c r="AA43" s="18"/>
      <c r="AB43" s="64"/>
      <c r="AC43" s="64"/>
      <c r="AD43" s="65"/>
      <c r="AE43" s="65"/>
      <c r="AI43" s="67"/>
    </row>
    <row r="44" spans="1:35" s="66" customFormat="1" ht="61.5" customHeight="1" x14ac:dyDescent="0.2">
      <c r="A44" s="58"/>
      <c r="B44" s="201" t="s">
        <v>27</v>
      </c>
      <c r="C44" s="202"/>
      <c r="D44" s="203"/>
      <c r="E44" s="205" t="s">
        <v>79</v>
      </c>
      <c r="F44" s="205"/>
      <c r="G44" s="205"/>
      <c r="H44" s="205"/>
      <c r="I44" s="206"/>
      <c r="J44" s="161"/>
      <c r="K44" s="162"/>
      <c r="L44" s="162"/>
      <c r="M44" s="162"/>
      <c r="N44" s="163"/>
      <c r="O44" s="119" t="str">
        <f>IF(U44&gt;1,"◄",(IF(Z44&gt;0,"◄","")))</f>
        <v/>
      </c>
      <c r="P44" s="4"/>
      <c r="Q44" s="5"/>
      <c r="R44" s="106">
        <v>0.25</v>
      </c>
      <c r="S44" s="14"/>
      <c r="T44" s="15">
        <f t="shared" ref="T44:T46" si="14">(IF(K44&lt;&gt;"",1/4,0)+IF(L44&lt;&gt;"",2/4,0)+IF(M44&lt;&gt;"",3/4,0)+IF(N44&lt;&gt;"",1,0))*R44*20</f>
        <v>0</v>
      </c>
      <c r="U44" s="14">
        <f>IF(J44="",IF(K44&lt;&gt;"",1,0)+IF(L44&lt;&gt;"",1,0)+IF(M44&lt;&gt;"",1,0)+IF(N44&lt;&gt;"",1,0),0)</f>
        <v>0</v>
      </c>
      <c r="V44" s="16">
        <f t="shared" ref="V44:V46" si="15">IF(J44&lt;&gt;"",0,(IF(K44&lt;&gt;"",0.25,(T44/(R44*20)))))</f>
        <v>0</v>
      </c>
      <c r="W44" s="16">
        <f>IF(J44&lt;&gt;"",0,R44)</f>
        <v>0.25</v>
      </c>
      <c r="X44" s="17">
        <f>IF(O44&lt;&gt;"",1,0)</f>
        <v>0</v>
      </c>
      <c r="Y44" s="17" t="b">
        <f>IF(J44="",OR(K44&lt;&gt;"",L44&lt;&gt;"",M44&lt;&gt;"",N44&lt;&gt;""),0)</f>
        <v>0</v>
      </c>
      <c r="Z44" s="14">
        <f>IF(J44&lt;&gt;"",IF(K44&lt;&gt;"",1,0)+IF(L44&lt;&gt;"",1,0)+IF(M44&lt;&gt;"",1,0)+IF(N44&lt;&gt;"",1,0),0)</f>
        <v>0</v>
      </c>
      <c r="AA44" s="18"/>
      <c r="AB44" s="64"/>
      <c r="AC44" s="65"/>
      <c r="AD44" s="65"/>
      <c r="AE44" s="65"/>
      <c r="AI44" s="67"/>
    </row>
    <row r="45" spans="1:35" s="66" customFormat="1" ht="61.5" customHeight="1" x14ac:dyDescent="0.2">
      <c r="A45" s="58"/>
      <c r="B45" s="201" t="s">
        <v>28</v>
      </c>
      <c r="C45" s="202"/>
      <c r="D45" s="203"/>
      <c r="E45" s="205" t="s">
        <v>80</v>
      </c>
      <c r="F45" s="205"/>
      <c r="G45" s="205"/>
      <c r="H45" s="205"/>
      <c r="I45" s="206"/>
      <c r="J45" s="161"/>
      <c r="K45" s="162"/>
      <c r="L45" s="162"/>
      <c r="M45" s="162"/>
      <c r="N45" s="163"/>
      <c r="O45" s="119" t="str">
        <f>IF(U45&gt;1,"◄",(IF(Z45&gt;0,"◄","")))</f>
        <v/>
      </c>
      <c r="P45" s="4"/>
      <c r="Q45" s="5"/>
      <c r="R45" s="106">
        <v>0.25</v>
      </c>
      <c r="S45" s="14"/>
      <c r="T45" s="15">
        <f t="shared" si="14"/>
        <v>0</v>
      </c>
      <c r="U45" s="14">
        <f>IF(J45="",IF(K45&lt;&gt;"",1,0)+IF(L45&lt;&gt;"",1,0)+IF(M45&lt;&gt;"",1,0)+IF(N45&lt;&gt;"",1,0),0)</f>
        <v>0</v>
      </c>
      <c r="V45" s="16">
        <f t="shared" si="15"/>
        <v>0</v>
      </c>
      <c r="W45" s="16">
        <f>IF(J45&lt;&gt;"",0,R45)</f>
        <v>0.25</v>
      </c>
      <c r="X45" s="17">
        <f>IF(O45&lt;&gt;"",1,0)</f>
        <v>0</v>
      </c>
      <c r="Y45" s="17" t="b">
        <f>IF(J45="",OR(K45&lt;&gt;"",L45&lt;&gt;"",M45&lt;&gt;"",N45&lt;&gt;""),0)</f>
        <v>0</v>
      </c>
      <c r="Z45" s="14">
        <f>IF(J45&lt;&gt;"",IF(K45&lt;&gt;"",1,0)+IF(L45&lt;&gt;"",1,0)+IF(M45&lt;&gt;"",1,0)+IF(N45&lt;&gt;"",1,0),0)</f>
        <v>0</v>
      </c>
      <c r="AA45" s="18"/>
      <c r="AB45" s="64"/>
      <c r="AC45" s="65"/>
      <c r="AD45" s="65"/>
      <c r="AE45" s="65"/>
      <c r="AI45" s="67"/>
    </row>
    <row r="46" spans="1:35" s="66" customFormat="1" ht="61.5" customHeight="1" thickBot="1" x14ac:dyDescent="0.25">
      <c r="A46" s="58"/>
      <c r="B46" s="174" t="s">
        <v>29</v>
      </c>
      <c r="C46" s="175"/>
      <c r="D46" s="176"/>
      <c r="E46" s="178" t="s">
        <v>81</v>
      </c>
      <c r="F46" s="178"/>
      <c r="G46" s="178"/>
      <c r="H46" s="178"/>
      <c r="I46" s="179"/>
      <c r="J46" s="164"/>
      <c r="K46" s="165"/>
      <c r="L46" s="165"/>
      <c r="M46" s="165"/>
      <c r="N46" s="166"/>
      <c r="O46" s="119" t="str">
        <f>IF(U46&gt;1,"◄",(IF(Z46&gt;0,"◄","")))</f>
        <v/>
      </c>
      <c r="P46" s="4"/>
      <c r="Q46" s="5"/>
      <c r="R46" s="106">
        <v>0.25</v>
      </c>
      <c r="S46" s="65"/>
      <c r="T46" s="15">
        <f t="shared" si="14"/>
        <v>0</v>
      </c>
      <c r="U46" s="14">
        <f>IF(J46="",IF(K46&lt;&gt;"",1,0)+IF(L46&lt;&gt;"",1,0)+IF(M46&lt;&gt;"",1,0)+IF(N46&lt;&gt;"",1,0),0)</f>
        <v>0</v>
      </c>
      <c r="V46" s="16">
        <f t="shared" si="15"/>
        <v>0</v>
      </c>
      <c r="W46" s="16">
        <f>IF(J46&lt;&gt;"",0,R46)</f>
        <v>0.25</v>
      </c>
      <c r="X46" s="17">
        <f>IF(O46&lt;&gt;"",1,0)</f>
        <v>0</v>
      </c>
      <c r="Y46" s="17" t="b">
        <f>IF(J46="",OR(K46&lt;&gt;"",L46&lt;&gt;"",M46&lt;&gt;"",N46&lt;&gt;""),0)</f>
        <v>0</v>
      </c>
      <c r="Z46" s="14">
        <f>IF(J46&lt;&gt;"",IF(K46&lt;&gt;"",1,0)+IF(L46&lt;&gt;"",1,0)+IF(M46&lt;&gt;"",1,0)+IF(N46&lt;&gt;"",1,0),0)</f>
        <v>0</v>
      </c>
      <c r="AA46" s="65"/>
      <c r="AB46" s="65"/>
      <c r="AC46" s="65"/>
      <c r="AD46" s="65"/>
      <c r="AE46" s="65"/>
      <c r="AI46" s="67"/>
    </row>
    <row r="47" spans="1:35" s="66" customFormat="1" ht="11.25" customHeight="1" thickBot="1" x14ac:dyDescent="0.6">
      <c r="A47" s="58"/>
      <c r="B47" s="68"/>
      <c r="C47" s="68"/>
      <c r="D47" s="68"/>
      <c r="E47" s="69"/>
      <c r="F47" s="69"/>
      <c r="G47" s="69"/>
      <c r="H47" s="69"/>
      <c r="I47" s="69"/>
      <c r="J47" s="107"/>
      <c r="K47" s="108"/>
      <c r="L47" s="108"/>
      <c r="M47" s="108"/>
      <c r="N47" s="108"/>
      <c r="O47" s="120"/>
      <c r="P47" s="41"/>
      <c r="Q47" s="41"/>
      <c r="R47" s="109"/>
      <c r="S47" s="65"/>
      <c r="T47" s="15"/>
      <c r="U47" s="14"/>
      <c r="V47" s="16"/>
      <c r="W47" s="16"/>
      <c r="X47" s="17"/>
      <c r="Y47" s="17"/>
      <c r="Z47" s="14"/>
      <c r="AA47" s="65"/>
      <c r="AB47" s="65"/>
      <c r="AC47" s="65"/>
      <c r="AD47" s="65"/>
      <c r="AE47" s="65"/>
      <c r="AI47" s="67"/>
    </row>
    <row r="48" spans="1:35" s="66" customFormat="1" ht="39" customHeight="1" thickBot="1" x14ac:dyDescent="0.3">
      <c r="A48" s="58"/>
      <c r="B48" s="44" t="s">
        <v>42</v>
      </c>
      <c r="C48" s="45"/>
      <c r="D48" s="209" t="s">
        <v>30</v>
      </c>
      <c r="E48" s="209"/>
      <c r="F48" s="209"/>
      <c r="G48" s="209"/>
      <c r="H48" s="210"/>
      <c r="I48" s="209"/>
      <c r="J48" s="60" t="s">
        <v>86</v>
      </c>
      <c r="K48" s="60" t="s">
        <v>91</v>
      </c>
      <c r="L48" s="60" t="s">
        <v>92</v>
      </c>
      <c r="M48" s="61" t="s">
        <v>93</v>
      </c>
      <c r="N48" s="62" t="s">
        <v>94</v>
      </c>
      <c r="O48" s="114"/>
      <c r="P48" s="30"/>
      <c r="Q48" s="30"/>
      <c r="R48" s="110">
        <v>0.16</v>
      </c>
      <c r="S48" s="14"/>
      <c r="T48" s="19">
        <f>IF(U48=1,SUMPRODUCT(T49:T52,U49:U52)/SUMPRODUCT(R49:R52,U49:U52),0)</f>
        <v>0</v>
      </c>
      <c r="U48" s="20">
        <f>IF(SUM(U49:U52)=0,0,1)</f>
        <v>0</v>
      </c>
      <c r="V48" s="21"/>
      <c r="W48" s="22">
        <f>SUM(W49:W52)</f>
        <v>1</v>
      </c>
      <c r="X48" s="23"/>
      <c r="Y48" s="23" t="b">
        <f>OR(Y52=FALSE,Y51=FALSE,Y50=FALSE,Y49=FALSE)</f>
        <v>1</v>
      </c>
      <c r="Z48" s="20"/>
      <c r="AA48" s="21"/>
      <c r="AB48" s="72"/>
      <c r="AC48" s="72"/>
      <c r="AD48" s="73"/>
      <c r="AE48" s="65"/>
      <c r="AI48" s="67"/>
    </row>
    <row r="49" spans="1:35" s="66" customFormat="1" ht="61.5" customHeight="1" x14ac:dyDescent="0.2">
      <c r="A49" s="58"/>
      <c r="B49" s="211" t="s">
        <v>31</v>
      </c>
      <c r="C49" s="212"/>
      <c r="D49" s="213"/>
      <c r="E49" s="204" t="s">
        <v>82</v>
      </c>
      <c r="F49" s="205"/>
      <c r="G49" s="205"/>
      <c r="H49" s="205"/>
      <c r="I49" s="206"/>
      <c r="J49" s="158"/>
      <c r="K49" s="159"/>
      <c r="L49" s="159"/>
      <c r="M49" s="159"/>
      <c r="N49" s="160"/>
      <c r="O49" s="119" t="str">
        <f>IF(U49&gt;1,"◄",(IF(Z49&gt;0,"◄","")))</f>
        <v/>
      </c>
      <c r="P49" s="4"/>
      <c r="Q49" s="5"/>
      <c r="R49" s="106">
        <v>0.25</v>
      </c>
      <c r="S49" s="14"/>
      <c r="T49" s="15">
        <f>(IF(K49&lt;&gt;"",1/4,0)+IF(L49&lt;&gt;"",2/4,0)+IF(M49&lt;&gt;"",3/4,0)+IF(N49&lt;&gt;"",1,0))*R49*20</f>
        <v>0</v>
      </c>
      <c r="U49" s="14">
        <f>IF(J49="",IF(K49&lt;&gt;"",1,0)+IF(L49&lt;&gt;"",1,0)+IF(M49&lt;&gt;"",1,0)+IF(N49&lt;&gt;"",1,0),0)</f>
        <v>0</v>
      </c>
      <c r="V49" s="16">
        <f>IF(J49&lt;&gt;"",0,(IF(K49&lt;&gt;"",0.25,(T49/(R49*20)))))</f>
        <v>0</v>
      </c>
      <c r="W49" s="16">
        <f>IF(J49&lt;&gt;"",0,R49)</f>
        <v>0.25</v>
      </c>
      <c r="X49" s="17">
        <f>IF(O49&lt;&gt;"",1,0)</f>
        <v>0</v>
      </c>
      <c r="Y49" s="17" t="b">
        <f>IF(J49="",OR(K49&lt;&gt;"",L49&lt;&gt;"",M49&lt;&gt;"",N49&lt;&gt;""),0)</f>
        <v>0</v>
      </c>
      <c r="Z49" s="14">
        <f>IF(J49&lt;&gt;"",IF(K49&lt;&gt;"",1,0)+IF(L49&lt;&gt;"",1,0)+IF(M49&lt;&gt;"",1,0)+IF(N49&lt;&gt;"",1,0),0)</f>
        <v>0</v>
      </c>
      <c r="AA49" s="18"/>
      <c r="AB49" s="64"/>
      <c r="AC49" s="64"/>
      <c r="AD49" s="65"/>
      <c r="AE49" s="65"/>
      <c r="AI49" s="67"/>
    </row>
    <row r="50" spans="1:35" s="66" customFormat="1" ht="61.5" customHeight="1" x14ac:dyDescent="0.2">
      <c r="A50" s="58"/>
      <c r="B50" s="201" t="s">
        <v>32</v>
      </c>
      <c r="C50" s="202"/>
      <c r="D50" s="203"/>
      <c r="E50" s="204" t="s">
        <v>83</v>
      </c>
      <c r="F50" s="205"/>
      <c r="G50" s="205"/>
      <c r="H50" s="205"/>
      <c r="I50" s="206"/>
      <c r="J50" s="161"/>
      <c r="K50" s="162"/>
      <c r="L50" s="162"/>
      <c r="M50" s="162"/>
      <c r="N50" s="163"/>
      <c r="O50" s="119" t="str">
        <f>IF(U50&gt;1,"◄",(IF(Z50&gt;0,"◄","")))</f>
        <v/>
      </c>
      <c r="P50" s="4"/>
      <c r="Q50" s="5"/>
      <c r="R50" s="106">
        <v>0.25</v>
      </c>
      <c r="S50" s="14"/>
      <c r="T50" s="15">
        <f t="shared" ref="T50:T52" si="16">(IF(K50&lt;&gt;"",1/4,0)+IF(L50&lt;&gt;"",2/4,0)+IF(M50&lt;&gt;"",3/4,0)+IF(N50&lt;&gt;"",1,0))*R50*20</f>
        <v>0</v>
      </c>
      <c r="U50" s="14">
        <f>IF(J50="",IF(K50&lt;&gt;"",1,0)+IF(L50&lt;&gt;"",1,0)+IF(M50&lt;&gt;"",1,0)+IF(N50&lt;&gt;"",1,0),0)</f>
        <v>0</v>
      </c>
      <c r="V50" s="16">
        <f t="shared" ref="V50:V52" si="17">IF(J50&lt;&gt;"",0,(IF(K50&lt;&gt;"",0.25,(T50/(R50*20)))))</f>
        <v>0</v>
      </c>
      <c r="W50" s="16">
        <f>IF(J50&lt;&gt;"",0,R50)</f>
        <v>0.25</v>
      </c>
      <c r="X50" s="17">
        <f>IF(O50&lt;&gt;"",1,0)</f>
        <v>0</v>
      </c>
      <c r="Y50" s="17" t="b">
        <f>IF(J50="",OR(K50&lt;&gt;"",L50&lt;&gt;"",M50&lt;&gt;"",N50&lt;&gt;""),0)</f>
        <v>0</v>
      </c>
      <c r="Z50" s="14">
        <f>IF(J50&lt;&gt;"",IF(K50&lt;&gt;"",1,0)+IF(L50&lt;&gt;"",1,0)+IF(M50&lt;&gt;"",1,0)+IF(N50&lt;&gt;"",1,0),0)</f>
        <v>0</v>
      </c>
      <c r="AA50" s="18"/>
      <c r="AB50" s="64"/>
      <c r="AC50" s="65"/>
      <c r="AD50" s="65"/>
      <c r="AE50" s="65"/>
      <c r="AI50" s="67"/>
    </row>
    <row r="51" spans="1:35" s="66" customFormat="1" ht="61.5" customHeight="1" x14ac:dyDescent="0.2">
      <c r="A51" s="58"/>
      <c r="B51" s="201"/>
      <c r="C51" s="202"/>
      <c r="D51" s="203"/>
      <c r="E51" s="204" t="s">
        <v>84</v>
      </c>
      <c r="F51" s="205"/>
      <c r="G51" s="205"/>
      <c r="H51" s="205"/>
      <c r="I51" s="206"/>
      <c r="J51" s="161"/>
      <c r="K51" s="162"/>
      <c r="L51" s="162"/>
      <c r="M51" s="162"/>
      <c r="N51" s="163"/>
      <c r="O51" s="119" t="str">
        <f>IF(U51&gt;1,"◄",(IF(Z51&gt;0,"◄","")))</f>
        <v/>
      </c>
      <c r="P51" s="4"/>
      <c r="Q51" s="5"/>
      <c r="R51" s="106">
        <v>0.25</v>
      </c>
      <c r="S51" s="14"/>
      <c r="T51" s="15">
        <f t="shared" si="16"/>
        <v>0</v>
      </c>
      <c r="U51" s="14">
        <f>IF(J51="",IF(K51&lt;&gt;"",1,0)+IF(L51&lt;&gt;"",1,0)+IF(M51&lt;&gt;"",1,0)+IF(N51&lt;&gt;"",1,0),0)</f>
        <v>0</v>
      </c>
      <c r="V51" s="16">
        <f t="shared" si="17"/>
        <v>0</v>
      </c>
      <c r="W51" s="16">
        <f>IF(J51&lt;&gt;"",0,R51)</f>
        <v>0.25</v>
      </c>
      <c r="X51" s="17">
        <f>IF(O51&lt;&gt;"",1,0)</f>
        <v>0</v>
      </c>
      <c r="Y51" s="17" t="b">
        <f>IF(J51="",OR(K51&lt;&gt;"",L51&lt;&gt;"",M51&lt;&gt;"",N51&lt;&gt;""),0)</f>
        <v>0</v>
      </c>
      <c r="Z51" s="14">
        <f>IF(J51&lt;&gt;"",IF(K51&lt;&gt;"",1,0)+IF(L51&lt;&gt;"",1,0)+IF(M51&lt;&gt;"",1,0)+IF(N51&lt;&gt;"",1,0),0)</f>
        <v>0</v>
      </c>
      <c r="AA51" s="18"/>
      <c r="AB51" s="64"/>
      <c r="AC51" s="65"/>
      <c r="AD51" s="65"/>
      <c r="AE51" s="65"/>
      <c r="AI51" s="67"/>
    </row>
    <row r="52" spans="1:35" s="66" customFormat="1" ht="61.5" customHeight="1" thickBot="1" x14ac:dyDescent="0.25">
      <c r="A52" s="58"/>
      <c r="B52" s="174" t="s">
        <v>33</v>
      </c>
      <c r="C52" s="175"/>
      <c r="D52" s="176"/>
      <c r="E52" s="177" t="s">
        <v>85</v>
      </c>
      <c r="F52" s="178"/>
      <c r="G52" s="178"/>
      <c r="H52" s="178"/>
      <c r="I52" s="179"/>
      <c r="J52" s="164"/>
      <c r="K52" s="165"/>
      <c r="L52" s="165"/>
      <c r="M52" s="165"/>
      <c r="N52" s="166"/>
      <c r="O52" s="119" t="str">
        <f>IF(U52&gt;1,"◄",(IF(Z52&gt;0,"◄","")))</f>
        <v/>
      </c>
      <c r="P52" s="4"/>
      <c r="Q52" s="5"/>
      <c r="R52" s="106">
        <v>0.25</v>
      </c>
      <c r="S52" s="65"/>
      <c r="T52" s="15">
        <f t="shared" si="16"/>
        <v>0</v>
      </c>
      <c r="U52" s="14">
        <f>IF(J52="",IF(K52&lt;&gt;"",1,0)+IF(L52&lt;&gt;"",1,0)+IF(M52&lt;&gt;"",1,0)+IF(N52&lt;&gt;"",1,0),0)</f>
        <v>0</v>
      </c>
      <c r="V52" s="16">
        <f t="shared" si="17"/>
        <v>0</v>
      </c>
      <c r="W52" s="16">
        <f>IF(J52&lt;&gt;"",0,R52)</f>
        <v>0.25</v>
      </c>
      <c r="X52" s="17">
        <f>IF(O52&lt;&gt;"",1,0)</f>
        <v>0</v>
      </c>
      <c r="Y52" s="17" t="b">
        <f>IF(J52="",OR(K52&lt;&gt;"",L52&lt;&gt;"",M52&lt;&gt;"",N52&lt;&gt;""),0)</f>
        <v>0</v>
      </c>
      <c r="Z52" s="14">
        <f>IF(J52&lt;&gt;"",IF(K52&lt;&gt;"",1,0)+IF(L52&lt;&gt;"",1,0)+IF(M52&lt;&gt;"",1,0)+IF(N52&lt;&gt;"",1,0),0)</f>
        <v>0</v>
      </c>
      <c r="AA52" s="65"/>
      <c r="AB52" s="65"/>
      <c r="AC52" s="65"/>
      <c r="AD52" s="65"/>
      <c r="AE52" s="65"/>
      <c r="AI52" s="67"/>
    </row>
    <row r="53" spans="1:35" s="66" customFormat="1" ht="11.25" customHeight="1" thickBot="1" x14ac:dyDescent="0.6">
      <c r="A53" s="77"/>
      <c r="B53" s="68"/>
      <c r="C53" s="68"/>
      <c r="D53" s="68"/>
      <c r="E53" s="69"/>
      <c r="F53" s="69"/>
      <c r="G53" s="69"/>
      <c r="H53" s="69"/>
      <c r="I53" s="69"/>
      <c r="J53" s="107"/>
      <c r="K53" s="108"/>
      <c r="L53" s="108"/>
      <c r="M53" s="108"/>
      <c r="N53" s="111"/>
      <c r="O53" s="120"/>
      <c r="P53" s="41"/>
      <c r="Q53" s="41"/>
      <c r="R53" s="109"/>
      <c r="S53" s="65"/>
      <c r="T53" s="15"/>
      <c r="U53" s="14"/>
      <c r="V53" s="16"/>
      <c r="W53" s="16"/>
      <c r="X53" s="17"/>
      <c r="Y53" s="17"/>
      <c r="Z53" s="14"/>
      <c r="AA53" s="65"/>
      <c r="AB53" s="65"/>
      <c r="AC53" s="65"/>
      <c r="AD53" s="65"/>
      <c r="AE53" s="65"/>
      <c r="AI53" s="67"/>
    </row>
    <row r="54" spans="1:35" s="48" customFormat="1" ht="41.25" customHeight="1" x14ac:dyDescent="0.2">
      <c r="A54" s="78"/>
      <c r="B54" s="180" t="s">
        <v>34</v>
      </c>
      <c r="C54" s="181"/>
      <c r="D54" s="181"/>
      <c r="E54" s="182"/>
      <c r="F54" s="91"/>
      <c r="G54" s="91"/>
      <c r="H54" s="143"/>
      <c r="I54" s="92"/>
      <c r="J54" s="89" t="s">
        <v>0</v>
      </c>
      <c r="K54" s="93"/>
      <c r="L54" s="183">
        <f>W17*R17+R29*W29+R24*W24+R37*W37+R42*W42+R48*W48</f>
        <v>1</v>
      </c>
      <c r="M54" s="183"/>
      <c r="N54" s="184"/>
      <c r="O54" s="207" t="str">
        <f>IF(Y54=TRUE,"ATTENTION, au moins une ligne à évaluer n'est pas renseignée !","")</f>
        <v>ATTENTION, au moins une ligne à évaluer n'est pas renseignée !</v>
      </c>
      <c r="P54" s="208"/>
      <c r="Q54" s="208"/>
      <c r="R54" s="2">
        <f>+R17+R24+R29+R37+R42+R48</f>
        <v>1</v>
      </c>
      <c r="S54" s="3"/>
      <c r="T54" s="6"/>
      <c r="U54" s="24">
        <f>U17+U24+U29</f>
        <v>0</v>
      </c>
      <c r="V54" s="25"/>
      <c r="W54" s="26"/>
      <c r="X54" s="27">
        <f>SUM(X18:X35)</f>
        <v>0</v>
      </c>
      <c r="Y54" s="8" t="b">
        <f>OR(Y17=TRUE,Y24=TRUE,Y29=TRUE,Y37=TRUE,Y42=TRUE,Y48=TRUE)</f>
        <v>1</v>
      </c>
      <c r="Z54" s="3"/>
      <c r="AA54" s="7"/>
      <c r="AB54" s="59"/>
      <c r="AC54" s="47"/>
      <c r="AD54" s="47"/>
      <c r="AE54" s="47"/>
      <c r="AI54" s="49"/>
    </row>
    <row r="55" spans="1:35" s="48" customFormat="1" ht="41.25" customHeight="1" x14ac:dyDescent="0.2">
      <c r="A55" s="79"/>
      <c r="B55" s="192"/>
      <c r="C55" s="193"/>
      <c r="D55" s="193"/>
      <c r="E55" s="194"/>
      <c r="F55" s="98"/>
      <c r="G55" s="94"/>
      <c r="H55" s="94"/>
      <c r="I55" s="99"/>
      <c r="J55" s="90" t="s">
        <v>1</v>
      </c>
      <c r="K55" s="96"/>
      <c r="L55" s="198">
        <f>(+T48+T42+T37+T29+T24+T17)/6</f>
        <v>0</v>
      </c>
      <c r="M55" s="198"/>
      <c r="N55" s="97" t="s">
        <v>2</v>
      </c>
      <c r="O55" s="207"/>
      <c r="P55" s="208"/>
      <c r="Q55" s="208"/>
      <c r="R55" s="2"/>
      <c r="S55" s="3"/>
      <c r="T55" s="47"/>
      <c r="U55" s="47"/>
      <c r="V55" s="47"/>
      <c r="W55" s="47"/>
      <c r="X55" s="47"/>
      <c r="Y55" s="47"/>
      <c r="Z55" s="47"/>
      <c r="AA55" s="7"/>
      <c r="AB55" s="59"/>
      <c r="AC55" s="47"/>
      <c r="AD55" s="47"/>
      <c r="AE55" s="47"/>
      <c r="AI55" s="49"/>
    </row>
    <row r="56" spans="1:35" s="48" customFormat="1" ht="41.25" customHeight="1" thickBot="1" x14ac:dyDescent="0.25">
      <c r="A56" s="79"/>
      <c r="B56" s="192"/>
      <c r="C56" s="193"/>
      <c r="D56" s="193"/>
      <c r="E56" s="194"/>
      <c r="F56" s="98"/>
      <c r="G56" s="94"/>
      <c r="H56" s="94"/>
      <c r="I56" s="99"/>
      <c r="J56" s="95"/>
      <c r="K56" s="95"/>
      <c r="L56" s="112"/>
      <c r="M56" s="95"/>
      <c r="N56" s="97"/>
      <c r="O56" s="207"/>
      <c r="P56" s="208"/>
      <c r="Q56" s="208"/>
      <c r="R56" s="2"/>
      <c r="S56" s="3"/>
      <c r="T56" s="47"/>
      <c r="U56" s="47"/>
      <c r="V56" s="47"/>
      <c r="W56" s="47"/>
      <c r="X56" s="47"/>
      <c r="Y56" s="47"/>
      <c r="Z56" s="47"/>
      <c r="AA56" s="7"/>
      <c r="AB56" s="59"/>
      <c r="AC56" s="47"/>
      <c r="AD56" s="47"/>
      <c r="AE56" s="47"/>
      <c r="AI56" s="49"/>
    </row>
    <row r="57" spans="1:35" s="48" customFormat="1" ht="41.25" customHeight="1" thickBot="1" x14ac:dyDescent="0.25">
      <c r="A57" s="79"/>
      <c r="B57" s="195"/>
      <c r="C57" s="196"/>
      <c r="D57" s="196"/>
      <c r="E57" s="197"/>
      <c r="F57" s="100"/>
      <c r="G57" s="125"/>
      <c r="H57" s="125"/>
      <c r="I57" s="101"/>
      <c r="J57" s="102" t="s">
        <v>4</v>
      </c>
      <c r="K57" s="103">
        <f>+I11</f>
        <v>6</v>
      </c>
      <c r="L57" s="199">
        <f>+K57*L55</f>
        <v>0</v>
      </c>
      <c r="M57" s="200"/>
      <c r="N57" s="104">
        <f>20*K57</f>
        <v>120</v>
      </c>
      <c r="O57" s="207"/>
      <c r="P57" s="208"/>
      <c r="Q57" s="208"/>
      <c r="R57" s="2"/>
      <c r="S57" s="3"/>
      <c r="T57" s="47"/>
      <c r="U57" s="47"/>
      <c r="V57" s="47"/>
      <c r="W57" s="47"/>
      <c r="X57" s="47"/>
      <c r="Y57" s="47"/>
      <c r="Z57" s="47"/>
      <c r="AA57" s="7"/>
      <c r="AB57" s="59"/>
      <c r="AC57" s="47"/>
      <c r="AD57" s="47"/>
      <c r="AE57" s="47"/>
      <c r="AI57" s="49"/>
    </row>
    <row r="58" spans="1:35" s="48" customFormat="1" ht="41.25" customHeight="1" x14ac:dyDescent="0.2">
      <c r="A58" s="80"/>
      <c r="B58" s="191" t="s">
        <v>96</v>
      </c>
      <c r="C58" s="191"/>
      <c r="D58" s="191"/>
      <c r="E58" s="191"/>
      <c r="F58" s="191"/>
      <c r="I58" s="81"/>
      <c r="J58" s="55"/>
      <c r="K58" s="55"/>
      <c r="L58" s="55"/>
      <c r="M58" s="55"/>
      <c r="N58" s="55"/>
      <c r="O58" s="121"/>
      <c r="P58" s="55"/>
      <c r="Q58" s="55"/>
      <c r="R58" s="82"/>
      <c r="S58" s="3"/>
      <c r="T58" s="47"/>
      <c r="U58" s="47"/>
      <c r="V58" s="47"/>
      <c r="W58" s="47"/>
      <c r="X58" s="47"/>
      <c r="Y58" s="47"/>
      <c r="Z58" s="47"/>
      <c r="AA58" s="3"/>
      <c r="AB58" s="59"/>
      <c r="AC58" s="59"/>
      <c r="AD58" s="47"/>
      <c r="AE58" s="47"/>
      <c r="AI58" s="49"/>
    </row>
    <row r="59" spans="1:35" s="48" customFormat="1" ht="41.25" customHeight="1" x14ac:dyDescent="0.55000000000000004">
      <c r="A59" s="83"/>
      <c r="B59" s="84" t="s">
        <v>36</v>
      </c>
      <c r="C59" s="85"/>
      <c r="D59" s="185" t="s">
        <v>35</v>
      </c>
      <c r="E59" s="186"/>
      <c r="F59" s="187"/>
      <c r="G59" s="126"/>
      <c r="H59" s="126"/>
      <c r="I59" s="86"/>
      <c r="J59" s="55"/>
      <c r="K59" s="129"/>
      <c r="L59" s="129"/>
      <c r="M59" s="129"/>
      <c r="N59" s="129"/>
      <c r="O59" s="152"/>
      <c r="P59" s="55"/>
      <c r="Q59" s="55"/>
      <c r="R59" s="55"/>
      <c r="S59" s="24"/>
      <c r="T59" s="47"/>
      <c r="U59" s="47"/>
      <c r="V59" s="47"/>
      <c r="W59" s="47"/>
      <c r="X59" s="47"/>
      <c r="Y59" s="47"/>
      <c r="Z59" s="47"/>
      <c r="AA59" s="3"/>
      <c r="AB59" s="28"/>
      <c r="AC59" s="47"/>
      <c r="AD59" s="47"/>
      <c r="AE59" s="47"/>
      <c r="AI59" s="49"/>
    </row>
    <row r="60" spans="1:35" s="48" customFormat="1" ht="63" customHeight="1" x14ac:dyDescent="0.55000000000000004">
      <c r="A60" s="83"/>
      <c r="B60" s="157"/>
      <c r="C60" s="123"/>
      <c r="D60" s="171"/>
      <c r="E60" s="172"/>
      <c r="F60" s="173"/>
      <c r="G60" s="137"/>
      <c r="H60" s="188" t="s">
        <v>61</v>
      </c>
      <c r="I60" s="189"/>
      <c r="J60" s="190"/>
      <c r="O60" s="152"/>
      <c r="P60" s="55"/>
      <c r="Q60" s="55"/>
      <c r="R60" s="55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I60" s="49"/>
    </row>
    <row r="61" spans="1:35" s="48" customFormat="1" ht="63" customHeight="1" x14ac:dyDescent="0.55000000000000004">
      <c r="A61" s="83"/>
      <c r="B61" s="157"/>
      <c r="C61" s="123"/>
      <c r="D61" s="171"/>
      <c r="E61" s="172"/>
      <c r="F61" s="173"/>
      <c r="G61" s="137"/>
      <c r="H61" s="134"/>
      <c r="I61" s="135" t="s">
        <v>3</v>
      </c>
      <c r="J61" s="136"/>
      <c r="O61" s="152"/>
      <c r="P61" s="55"/>
      <c r="Q61" s="55"/>
      <c r="R61" s="55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I61" s="49"/>
    </row>
    <row r="62" spans="1:35" s="48" customFormat="1" ht="63" customHeight="1" x14ac:dyDescent="0.55000000000000004">
      <c r="A62" s="83"/>
      <c r="B62" s="157"/>
      <c r="C62" s="123"/>
      <c r="D62" s="171"/>
      <c r="E62" s="172"/>
      <c r="F62" s="173"/>
      <c r="G62" s="132"/>
      <c r="H62" s="156" t="s">
        <v>87</v>
      </c>
      <c r="I62" s="130"/>
      <c r="J62" s="131"/>
      <c r="K62" s="131"/>
      <c r="L62" s="133"/>
      <c r="M62" s="80"/>
      <c r="N62" s="80"/>
      <c r="O62" s="152"/>
      <c r="P62" s="55"/>
      <c r="Q62" s="55"/>
      <c r="R62" s="55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I62" s="49"/>
    </row>
    <row r="63" spans="1:35" ht="63" customHeight="1" x14ac:dyDescent="0.55000000000000004">
      <c r="A63" s="83"/>
      <c r="B63" s="157"/>
      <c r="C63" s="123"/>
      <c r="D63" s="171"/>
      <c r="E63" s="172"/>
      <c r="F63" s="173"/>
      <c r="G63" s="132"/>
      <c r="H63" s="150"/>
      <c r="I63" s="130"/>
      <c r="J63" s="131"/>
      <c r="K63" s="131"/>
      <c r="L63" s="133"/>
      <c r="M63" s="129"/>
      <c r="N63" s="129"/>
      <c r="O63" s="152"/>
    </row>
    <row r="64" spans="1:35" x14ac:dyDescent="0.55000000000000004">
      <c r="A64" s="79"/>
      <c r="G64" s="151"/>
      <c r="H64" s="151"/>
      <c r="I64" s="130"/>
      <c r="J64" s="129"/>
      <c r="K64" s="129"/>
      <c r="L64" s="129"/>
      <c r="M64" s="129"/>
      <c r="N64" s="129"/>
      <c r="O64" s="152"/>
      <c r="P64" s="129"/>
    </row>
    <row r="65" spans="1:16" x14ac:dyDescent="0.55000000000000004">
      <c r="A65" s="79"/>
      <c r="G65" s="151"/>
      <c r="H65" s="151"/>
      <c r="I65" s="130"/>
      <c r="J65" s="129"/>
      <c r="K65" s="129"/>
      <c r="L65" s="129"/>
      <c r="M65" s="129"/>
      <c r="N65" s="129"/>
      <c r="O65" s="152"/>
      <c r="P65" s="129"/>
    </row>
    <row r="66" spans="1:16" x14ac:dyDescent="0.55000000000000004">
      <c r="G66" s="151"/>
      <c r="H66" s="151"/>
      <c r="I66" s="130"/>
      <c r="J66" s="129"/>
      <c r="K66" s="129"/>
      <c r="L66" s="129"/>
      <c r="M66" s="129"/>
      <c r="N66" s="129"/>
      <c r="O66" s="152"/>
      <c r="P66" s="129"/>
    </row>
  </sheetData>
  <mergeCells count="85">
    <mergeCell ref="J11:N11"/>
    <mergeCell ref="A1:N1"/>
    <mergeCell ref="A2:B2"/>
    <mergeCell ref="J2:N2"/>
    <mergeCell ref="J4:N4"/>
    <mergeCell ref="J6:N6"/>
    <mergeCell ref="J3:N3"/>
    <mergeCell ref="J5:N5"/>
    <mergeCell ref="J7:N7"/>
    <mergeCell ref="G3:H3"/>
    <mergeCell ref="B20:D20"/>
    <mergeCell ref="E20:I20"/>
    <mergeCell ref="B13:N13"/>
    <mergeCell ref="J14:N14"/>
    <mergeCell ref="B15:I15"/>
    <mergeCell ref="J15:N15"/>
    <mergeCell ref="B16:D16"/>
    <mergeCell ref="E16:I16"/>
    <mergeCell ref="D17:I17"/>
    <mergeCell ref="B18:D18"/>
    <mergeCell ref="E18:I18"/>
    <mergeCell ref="B19:D19"/>
    <mergeCell ref="E19:I19"/>
    <mergeCell ref="B30:D30"/>
    <mergeCell ref="E30:I30"/>
    <mergeCell ref="B21:D21"/>
    <mergeCell ref="E21:I21"/>
    <mergeCell ref="B22:D22"/>
    <mergeCell ref="E22:I22"/>
    <mergeCell ref="D24:I24"/>
    <mergeCell ref="B25:D25"/>
    <mergeCell ref="E25:I25"/>
    <mergeCell ref="B26:D26"/>
    <mergeCell ref="E26:I26"/>
    <mergeCell ref="B27:D27"/>
    <mergeCell ref="E27:I27"/>
    <mergeCell ref="D29:I29"/>
    <mergeCell ref="B31:D31"/>
    <mergeCell ref="E31:I31"/>
    <mergeCell ref="B32:D32"/>
    <mergeCell ref="E32:I32"/>
    <mergeCell ref="B33:D33"/>
    <mergeCell ref="E33:I33"/>
    <mergeCell ref="B43:D43"/>
    <mergeCell ref="E43:I43"/>
    <mergeCell ref="B34:D34"/>
    <mergeCell ref="E34:I34"/>
    <mergeCell ref="B35:D35"/>
    <mergeCell ref="E35:I35"/>
    <mergeCell ref="D37:I37"/>
    <mergeCell ref="B38:D38"/>
    <mergeCell ref="E38:I38"/>
    <mergeCell ref="B39:D39"/>
    <mergeCell ref="E39:I39"/>
    <mergeCell ref="B40:D40"/>
    <mergeCell ref="E40:I40"/>
    <mergeCell ref="D42:I42"/>
    <mergeCell ref="B51:D51"/>
    <mergeCell ref="E51:I51"/>
    <mergeCell ref="O54:Q57"/>
    <mergeCell ref="B44:D44"/>
    <mergeCell ref="E44:I44"/>
    <mergeCell ref="B45:D45"/>
    <mergeCell ref="E45:I45"/>
    <mergeCell ref="B46:D46"/>
    <mergeCell ref="E46:I46"/>
    <mergeCell ref="D48:I48"/>
    <mergeCell ref="B49:D49"/>
    <mergeCell ref="E49:I49"/>
    <mergeCell ref="B50:D50"/>
    <mergeCell ref="E50:I50"/>
    <mergeCell ref="D63:F63"/>
    <mergeCell ref="B52:D52"/>
    <mergeCell ref="E52:I52"/>
    <mergeCell ref="B54:E54"/>
    <mergeCell ref="L54:N54"/>
    <mergeCell ref="D59:F59"/>
    <mergeCell ref="D60:F60"/>
    <mergeCell ref="H60:J60"/>
    <mergeCell ref="D61:F61"/>
    <mergeCell ref="D62:F62"/>
    <mergeCell ref="B58:F58"/>
    <mergeCell ref="B55:E57"/>
    <mergeCell ref="L55:M55"/>
    <mergeCell ref="L57:M57"/>
  </mergeCells>
  <conditionalFormatting sqref="L55:M55">
    <cfRule type="cellIs" dxfId="36" priority="55" operator="equal">
      <formula>"!"</formula>
    </cfRule>
  </conditionalFormatting>
  <conditionalFormatting sqref="H7">
    <cfRule type="cellIs" dxfId="35" priority="54" operator="notEqual">
      <formula>""""""</formula>
    </cfRule>
  </conditionalFormatting>
  <conditionalFormatting sqref="B60:B62">
    <cfRule type="cellIs" dxfId="34" priority="49" operator="notEqual">
      <formula>""</formula>
    </cfRule>
  </conditionalFormatting>
  <conditionalFormatting sqref="B63">
    <cfRule type="cellIs" dxfId="33" priority="48" operator="notEqual">
      <formula>""</formula>
    </cfRule>
  </conditionalFormatting>
  <conditionalFormatting sqref="J18:N18">
    <cfRule type="expression" dxfId="32" priority="41">
      <formula>$Y18&lt;&gt;FALSE</formula>
    </cfRule>
  </conditionalFormatting>
  <conditionalFormatting sqref="J19:N19">
    <cfRule type="expression" dxfId="31" priority="39">
      <formula>$Y19&lt;&gt;FALSE</formula>
    </cfRule>
  </conditionalFormatting>
  <conditionalFormatting sqref="J20:N20">
    <cfRule type="expression" dxfId="30" priority="38">
      <formula>$Y20&lt;&gt;FALSE</formula>
    </cfRule>
  </conditionalFormatting>
  <conditionalFormatting sqref="J21:N21">
    <cfRule type="expression" dxfId="29" priority="37">
      <formula>$Y21&lt;&gt;FALSE</formula>
    </cfRule>
  </conditionalFormatting>
  <conditionalFormatting sqref="J22:N22">
    <cfRule type="expression" dxfId="28" priority="36">
      <formula>$Y22&lt;&gt;FALSE</formula>
    </cfRule>
  </conditionalFormatting>
  <conditionalFormatting sqref="J25:N25">
    <cfRule type="expression" dxfId="27" priority="35">
      <formula>$Y25&lt;&gt;FALSE</formula>
    </cfRule>
  </conditionalFormatting>
  <conditionalFormatting sqref="J26:N26">
    <cfRule type="expression" dxfId="26" priority="34">
      <formula>$Y26&lt;&gt;FALSE</formula>
    </cfRule>
  </conditionalFormatting>
  <conditionalFormatting sqref="J27:N27">
    <cfRule type="expression" dxfId="25" priority="33">
      <formula>$Y27&lt;&gt;FALSE</formula>
    </cfRule>
  </conditionalFormatting>
  <conditionalFormatting sqref="J30:N30">
    <cfRule type="expression" dxfId="24" priority="32">
      <formula>$Y30&lt;&gt;FALSE</formula>
    </cfRule>
  </conditionalFormatting>
  <conditionalFormatting sqref="J31:N31">
    <cfRule type="expression" dxfId="23" priority="31">
      <formula>$Y31&lt;&gt;FALSE</formula>
    </cfRule>
  </conditionalFormatting>
  <conditionalFormatting sqref="J32:N32">
    <cfRule type="expression" dxfId="22" priority="30">
      <formula>$Y32&lt;&gt;FALSE</formula>
    </cfRule>
  </conditionalFormatting>
  <conditionalFormatting sqref="J33:N33">
    <cfRule type="expression" dxfId="21" priority="29">
      <formula>$Y33&lt;&gt;FALSE</formula>
    </cfRule>
  </conditionalFormatting>
  <conditionalFormatting sqref="J34:N34">
    <cfRule type="expression" dxfId="20" priority="28">
      <formula>$Y34&lt;&gt;FALSE</formula>
    </cfRule>
  </conditionalFormatting>
  <conditionalFormatting sqref="J35:N35">
    <cfRule type="expression" dxfId="19" priority="27">
      <formula>$Y35&lt;&gt;FALSE</formula>
    </cfRule>
  </conditionalFormatting>
  <conditionalFormatting sqref="J38:N38">
    <cfRule type="expression" dxfId="18" priority="26">
      <formula>$Y38&lt;&gt;FALSE</formula>
    </cfRule>
  </conditionalFormatting>
  <conditionalFormatting sqref="J39:N39">
    <cfRule type="expression" dxfId="17" priority="25">
      <formula>$Y39&lt;&gt;FALSE</formula>
    </cfRule>
  </conditionalFormatting>
  <conditionalFormatting sqref="J40:N40">
    <cfRule type="expression" dxfId="16" priority="24">
      <formula>$Y40&lt;&gt;FALSE</formula>
    </cfRule>
  </conditionalFormatting>
  <conditionalFormatting sqref="J43:N43">
    <cfRule type="expression" dxfId="15" priority="23">
      <formula>$Y43&lt;&gt;FALSE</formula>
    </cfRule>
  </conditionalFormatting>
  <conditionalFormatting sqref="J44:N44">
    <cfRule type="expression" dxfId="14" priority="22">
      <formula>$Y44&lt;&gt;FALSE</formula>
    </cfRule>
  </conditionalFormatting>
  <conditionalFormatting sqref="J45:N45">
    <cfRule type="expression" dxfId="13" priority="21">
      <formula>$Y45&lt;&gt;FALSE</formula>
    </cfRule>
  </conditionalFormatting>
  <conditionalFormatting sqref="J46:N46">
    <cfRule type="expression" dxfId="12" priority="20">
      <formula>$Y46&lt;&gt;FALSE</formula>
    </cfRule>
  </conditionalFormatting>
  <conditionalFormatting sqref="J49:N49">
    <cfRule type="expression" dxfId="11" priority="19">
      <formula>$Y49&lt;&gt;FALSE</formula>
    </cfRule>
  </conditionalFormatting>
  <conditionalFormatting sqref="J50:N50">
    <cfRule type="expression" dxfId="10" priority="18">
      <formula>$Y50&lt;&gt;FALSE</formula>
    </cfRule>
  </conditionalFormatting>
  <conditionalFormatting sqref="J51:N51">
    <cfRule type="expression" dxfId="9" priority="17">
      <formula>$Y51&lt;&gt;FALSE</formula>
    </cfRule>
  </conditionalFormatting>
  <conditionalFormatting sqref="J52:N52">
    <cfRule type="expression" dxfId="8" priority="16">
      <formula>$Y52&lt;&gt;FALSE</formula>
    </cfRule>
  </conditionalFormatting>
  <conditionalFormatting sqref="E3">
    <cfRule type="cellIs" dxfId="7" priority="56" operator="notEqual">
      <formula>""</formula>
    </cfRule>
  </conditionalFormatting>
  <conditionalFormatting sqref="G3">
    <cfRule type="cellIs" dxfId="6" priority="7" operator="notEqual">
      <formula>""</formula>
    </cfRule>
  </conditionalFormatting>
  <conditionalFormatting sqref="J3">
    <cfRule type="cellIs" dxfId="5" priority="6" operator="notEqual">
      <formula>""</formula>
    </cfRule>
  </conditionalFormatting>
  <conditionalFormatting sqref="E5">
    <cfRule type="cellIs" dxfId="4" priority="5" operator="notEqual">
      <formula>""</formula>
    </cfRule>
  </conditionalFormatting>
  <conditionalFormatting sqref="G5">
    <cfRule type="cellIs" dxfId="3" priority="4" operator="notEqual">
      <formula>""</formula>
    </cfRule>
  </conditionalFormatting>
  <conditionalFormatting sqref="G7">
    <cfRule type="cellIs" dxfId="2" priority="3" operator="notEqual">
      <formula>""</formula>
    </cfRule>
  </conditionalFormatting>
  <conditionalFormatting sqref="J5">
    <cfRule type="cellIs" dxfId="1" priority="2" operator="notEqual">
      <formula>""</formula>
    </cfRule>
  </conditionalFormatting>
  <conditionalFormatting sqref="J7">
    <cfRule type="cellIs" dxfId="0" priority="1" operator="notEqual">
      <formula>""</formula>
    </cfRule>
  </conditionalFormatting>
  <printOptions horizontalCentered="1"/>
  <pageMargins left="0.70866141732283472" right="0.70866141732283472" top="1.1417322834645669" bottom="0.94488188976377963" header="0.31496062992125984" footer="0.31496062992125984"/>
  <pageSetup paperSize="9" scale="42" fitToHeight="0" orientation="portrait" r:id="rId1"/>
  <rowBreaks count="1" manualBreakCount="1">
    <brk id="35" max="11" man="1"/>
  </rowBreaks>
  <drawing r:id="rId2"/>
  <legacyDrawing r:id="rId3"/>
  <oleObjects>
    <mc:AlternateContent xmlns:mc="http://schemas.openxmlformats.org/markup-compatibility/2006">
      <mc:Choice Requires="x14">
        <oleObject shapeId="2049" r:id="rId4">
          <objectPr defaultSize="0" autoPict="0" r:id="rId5">
            <anchor moveWithCells="1" sizeWithCells="1">
              <from>
                <xdr:col>1</xdr:col>
                <xdr:colOff>219075</xdr:colOff>
                <xdr:row>2</xdr:row>
                <xdr:rowOff>266700</xdr:rowOff>
              </from>
              <to>
                <xdr:col>1</xdr:col>
                <xdr:colOff>1933575</xdr:colOff>
                <xdr:row>3</xdr:row>
                <xdr:rowOff>333375</xdr:rowOff>
              </to>
            </anchor>
          </objectPr>
        </oleObject>
      </mc:Choice>
      <mc:Fallback>
        <oleObject shapeId="20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Grille E51 Vierge</vt:lpstr>
      <vt:lpstr>'Grille E51 Vierge'!Zone_d_impression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TG</dc:creator>
  <cp:lastModifiedBy>Géraldine Cavalie</cp:lastModifiedBy>
  <cp:lastPrinted>2019-01-30T10:39:10Z</cp:lastPrinted>
  <dcterms:created xsi:type="dcterms:W3CDTF">2016-04-12T14:52:03Z</dcterms:created>
  <dcterms:modified xsi:type="dcterms:W3CDTF">2022-12-12T17:07:57Z</dcterms:modified>
</cp:coreProperties>
</file>